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firstSheet="1" activeTab="1"/>
  </bookViews>
  <sheets>
    <sheet name="ВО " sheetId="1" state="hidden" r:id="rId1"/>
    <sheet name="ВО инфл5,5проц." sheetId="2" r:id="rId2"/>
    <sheet name="Аспирантура" sheetId="3" state="hidden" r:id="rId3"/>
    <sheet name="ВО инфл 3.7-4проц." sheetId="4" state="hidden" r:id="rId4"/>
    <sheet name="Аспирантура инфл 5,5проц." sheetId="5" r:id="rId5"/>
    <sheet name="СПО" sheetId="6" state="hidden" r:id="rId6"/>
    <sheet name="Аспирантура инфл 3.7-4 проц." sheetId="7" state="hidden" r:id="rId7"/>
    <sheet name="СПО инфл5,5проц" sheetId="8" r:id="rId8"/>
    <sheet name="свод" sheetId="9" state="hidden" r:id="rId9"/>
    <sheet name="Лист1" sheetId="10" state="hidden" r:id="rId10"/>
  </sheets>
  <definedNames>
    <definedName name="_xlnm._FilterDatabase" localSheetId="6" hidden="1">'Аспирантура инфл 3.7-4 проц.'!$A$51:$N$81</definedName>
    <definedName name="_xlnm._FilterDatabase" localSheetId="3" hidden="1">'ВО инфл 3.7-4проц.'!$A$11:$N$101</definedName>
    <definedName name="_xlnm.Print_Titles" localSheetId="2">'Аспирантура'!$11:$11</definedName>
    <definedName name="_xlnm.Print_Titles" localSheetId="6">'Аспирантура инфл 3.7-4 проц.'!$11:$11</definedName>
    <definedName name="_xlnm.Print_Titles" localSheetId="0">'ВО '!$11:$11</definedName>
    <definedName name="_xlnm.Print_Titles" localSheetId="3">'ВО инфл 3.7-4проц.'!$9:$11</definedName>
    <definedName name="_xlnm.Print_Titles" localSheetId="1">'ВО инфл5,5проц.'!$10:$10</definedName>
    <definedName name="_xlnm.Print_Titles" localSheetId="5">'СПО'!$11:$11</definedName>
    <definedName name="_xlnm.Print_Area" localSheetId="2">'Аспирантура'!$A$1:$G$95</definedName>
    <definedName name="_xlnm.Print_Area" localSheetId="6">'Аспирантура инфл 3.7-4 проц.'!$A$6:$L$93</definedName>
    <definedName name="_xlnm.Print_Area" localSheetId="4">'Аспирантура инфл 5,5проц.'!$A$1:$E$65</definedName>
    <definedName name="_xlnm.Print_Area" localSheetId="0">'ВО '!$A$1:$G$292</definedName>
    <definedName name="_xlnm.Print_Area" localSheetId="3">'ВО инфл 3.7-4проц.'!$A$5:$L$217</definedName>
    <definedName name="_xlnm.Print_Area" localSheetId="1">'ВО инфл5,5проц.'!$A$1:$E$171</definedName>
    <definedName name="_xlnm.Print_Area" localSheetId="9">'Лист1'!$A$1:$G$25</definedName>
    <definedName name="_xlnm.Print_Area" localSheetId="8">'свод'!$A$1:$F$38</definedName>
    <definedName name="_xlnm.Print_Area" localSheetId="5">'СПО'!$A$1:$F$46</definedName>
    <definedName name="_xlnm.Print_Area" localSheetId="7">'СПО инфл5,5проц'!$A$2:$F$17</definedName>
  </definedNames>
  <calcPr fullCalcOnLoad="1"/>
</workbook>
</file>

<file path=xl/sharedStrings.xml><?xml version="1.0" encoding="utf-8"?>
<sst xmlns="http://schemas.openxmlformats.org/spreadsheetml/2006/main" count="2004" uniqueCount="496">
  <si>
    <t>Приложение № 1</t>
  </si>
  <si>
    <t>№ п/п</t>
  </si>
  <si>
    <t>Коды направлений подготовки, специальностей</t>
  </si>
  <si>
    <t>Стоимость обучения по нормативным затратам, руб.</t>
  </si>
  <si>
    <t>Группа</t>
  </si>
  <si>
    <t>Нормативный срок обучения</t>
  </si>
  <si>
    <t>Полная стоимость образовательной программы</t>
  </si>
  <si>
    <t>Бакалавриат</t>
  </si>
  <si>
    <t>01.03.02</t>
  </si>
  <si>
    <t>02.03.01</t>
  </si>
  <si>
    <t>02.03.02</t>
  </si>
  <si>
    <t>04.03.01</t>
  </si>
  <si>
    <t>05.03.02</t>
  </si>
  <si>
    <t>06.03.01</t>
  </si>
  <si>
    <t>07.03.04</t>
  </si>
  <si>
    <t>08.03.01</t>
  </si>
  <si>
    <t>09.03.01</t>
  </si>
  <si>
    <t>09.03.02</t>
  </si>
  <si>
    <t>09.03.03</t>
  </si>
  <si>
    <t>10.03.01</t>
  </si>
  <si>
    <t>11.03.02</t>
  </si>
  <si>
    <t>13.03.01</t>
  </si>
  <si>
    <t>13.03.02</t>
  </si>
  <si>
    <t>15.03.01</t>
  </si>
  <si>
    <t>15.03.06</t>
  </si>
  <si>
    <t>18.03.01</t>
  </si>
  <si>
    <t>19.03.01</t>
  </si>
  <si>
    <t>20.03.01</t>
  </si>
  <si>
    <t>21.03.02</t>
  </si>
  <si>
    <t>22.03.01</t>
  </si>
  <si>
    <t>22.03.02</t>
  </si>
  <si>
    <t>27.03.04</t>
  </si>
  <si>
    <t>27.03.05</t>
  </si>
  <si>
    <t>29.03.04</t>
  </si>
  <si>
    <t>29.03.05</t>
  </si>
  <si>
    <t>35.03.01</t>
  </si>
  <si>
    <t>37.03.01</t>
  </si>
  <si>
    <t>38.03.01</t>
  </si>
  <si>
    <t>38.03.02</t>
  </si>
  <si>
    <t>38.03.03</t>
  </si>
  <si>
    <t>38.03.04</t>
  </si>
  <si>
    <t>38.03.05</t>
  </si>
  <si>
    <t>38.03.06</t>
  </si>
  <si>
    <t>39.03.01</t>
  </si>
  <si>
    <t>39.03.03</t>
  </si>
  <si>
    <t>40.03.01</t>
  </si>
  <si>
    <t>41.03.05</t>
  </si>
  <si>
    <t>42.03.01</t>
  </si>
  <si>
    <t>42.03.02</t>
  </si>
  <si>
    <t>43.03.02</t>
  </si>
  <si>
    <t>44.03.01</t>
  </si>
  <si>
    <t>Педагогическое образование. Физическая культура и спорт</t>
  </si>
  <si>
    <t>44.03.02</t>
  </si>
  <si>
    <t>44.03.03</t>
  </si>
  <si>
    <t>44.03.05</t>
  </si>
  <si>
    <t>45.03.01</t>
  </si>
  <si>
    <t>45.03.02</t>
  </si>
  <si>
    <t>Лингвистика. Перевод и переводоведение (английский язык, немецкий язык)</t>
  </si>
  <si>
    <t>Лингвистика. Перевод и переводоведение (немецкий язык, английский язык)</t>
  </si>
  <si>
    <t>46.03.01</t>
  </si>
  <si>
    <t>49.03.01</t>
  </si>
  <si>
    <t>51.03.01</t>
  </si>
  <si>
    <t>54.03.01</t>
  </si>
  <si>
    <t>Специалитет</t>
  </si>
  <si>
    <t>10.05.02</t>
  </si>
  <si>
    <t>15.05.01</t>
  </si>
  <si>
    <t>38.05.01</t>
  </si>
  <si>
    <t>38.05.02</t>
  </si>
  <si>
    <t>40.05.01</t>
  </si>
  <si>
    <t>40.05.02</t>
  </si>
  <si>
    <t>40.05.03</t>
  </si>
  <si>
    <t>Магистратура</t>
  </si>
  <si>
    <t>01.04.02</t>
  </si>
  <si>
    <t>02.04.01</t>
  </si>
  <si>
    <t>03.04.02</t>
  </si>
  <si>
    <t>04.04.01</t>
  </si>
  <si>
    <t>05.04.02</t>
  </si>
  <si>
    <t>05.04.06</t>
  </si>
  <si>
    <t>06.04.01</t>
  </si>
  <si>
    <t>08.04.01</t>
  </si>
  <si>
    <t>09.04.01</t>
  </si>
  <si>
    <t>09.04.02</t>
  </si>
  <si>
    <t>09.04.03</t>
  </si>
  <si>
    <t>11.04.02</t>
  </si>
  <si>
    <t>13.04.01</t>
  </si>
  <si>
    <t>13.04.02</t>
  </si>
  <si>
    <t>15.04.01</t>
  </si>
  <si>
    <t>18.04.01</t>
  </si>
  <si>
    <t>18.04.02</t>
  </si>
  <si>
    <t>19.04.01</t>
  </si>
  <si>
    <t>20.04.01</t>
  </si>
  <si>
    <t>22.04.01</t>
  </si>
  <si>
    <t>27.04.04</t>
  </si>
  <si>
    <t>27.04.07</t>
  </si>
  <si>
    <t>35.04.02</t>
  </si>
  <si>
    <t>37.04.01</t>
  </si>
  <si>
    <t>38.04.01</t>
  </si>
  <si>
    <t>38.04.02</t>
  </si>
  <si>
    <t>38.04.04</t>
  </si>
  <si>
    <t>38.04.06</t>
  </si>
  <si>
    <t>38.04.08</t>
  </si>
  <si>
    <t>38.04.09</t>
  </si>
  <si>
    <t>39.04.01</t>
  </si>
  <si>
    <t>39.04.02</t>
  </si>
  <si>
    <t>40.04.01</t>
  </si>
  <si>
    <t>42.04.01</t>
  </si>
  <si>
    <t>44.04.01</t>
  </si>
  <si>
    <t>44.04.03</t>
  </si>
  <si>
    <t>45.04.01</t>
  </si>
  <si>
    <t>45.04.02</t>
  </si>
  <si>
    <t>46.04.01</t>
  </si>
  <si>
    <t>47.04.01</t>
  </si>
  <si>
    <t>51.04.01</t>
  </si>
  <si>
    <t>* Учреждение в соответствии с частью 3 статьи 54 Федерального закона от 29 декабря 2012г. №273-ФЗ "Об образовании в Российской Федерации" вправе увеличивать полную стоимость платной образовательной услуги по договорам об образовании, заключенным при приеме на обучение за счет средств физического и (или) юридического лица за вычетом ранее произведенной оплаты за предыдущие периоды обучения, с учетом уровня инфляции, предусмотренного основными характеристиками федерального бюджета на очередной финансовый и плановый период.</t>
  </si>
  <si>
    <t>Гл. бухгалтер–</t>
  </si>
  <si>
    <t xml:space="preserve">руководитель департамента экономики и финансов                      
</t>
  </si>
  <si>
    <t xml:space="preserve">С.А. Пересторонин </t>
  </si>
  <si>
    <t xml:space="preserve">УТВЕРЖДЕНА </t>
  </si>
  <si>
    <t>приказом ВятГУ</t>
  </si>
  <si>
    <t xml:space="preserve">от </t>
  </si>
  <si>
    <t>№</t>
  </si>
  <si>
    <t>Стоимость платных образовательных услуг по образовательным программам высшего образованмия - программам бакалавриата, программам специалитета, программам магистратуры  для лиц, зачисленных на первый курс в 2020/2021 учебном году</t>
  </si>
  <si>
    <t>Наименования направлений подготовки, специальностей, образовательных программ</t>
  </si>
  <si>
    <t>1 </t>
  </si>
  <si>
    <t>Прикладная математика и информатика. Математическое и программное обеспечение информационных систем</t>
  </si>
  <si>
    <t>2 </t>
  </si>
  <si>
    <t>Математика и компьютерные науки. Математические основы компьютерных наук</t>
  </si>
  <si>
    <t>3 </t>
  </si>
  <si>
    <t>Фундаментальная информатика и информационные технологии. Разработка программного обеспечения</t>
  </si>
  <si>
    <t>4 </t>
  </si>
  <si>
    <t>Химия. Медицинская и фармацевтическая химия</t>
  </si>
  <si>
    <t>5 </t>
  </si>
  <si>
    <t>География. Общая география</t>
  </si>
  <si>
    <t>6 </t>
  </si>
  <si>
    <t>Биология. Микробиология</t>
  </si>
  <si>
    <t>7 </t>
  </si>
  <si>
    <t>Биология. Лесоведение</t>
  </si>
  <si>
    <t>8 </t>
  </si>
  <si>
    <t>Градостроительство. Проектирование предметно-пространственной среды</t>
  </si>
  <si>
    <t>9 </t>
  </si>
  <si>
    <t>Градостроительство. Градостроительное проектирование</t>
  </si>
  <si>
    <t>10 </t>
  </si>
  <si>
    <t>Строительство. Промышленное и гражданское строительство</t>
  </si>
  <si>
    <t>11 </t>
  </si>
  <si>
    <t>Информатика и вычислительная техника. Программное и аппаратное обеспечение вычислительной техники</t>
  </si>
  <si>
    <t>12 </t>
  </si>
  <si>
    <t>Информационные системы и технологии. Информационные технологии, системы и сети</t>
  </si>
  <si>
    <t>13 </t>
  </si>
  <si>
    <t>Информационные системы и технологии. Информационные системы и технологии управления технологическими процессами в промышленности</t>
  </si>
  <si>
    <t>14 </t>
  </si>
  <si>
    <t>Прикладная информатика. Прикладная информатика в экономике</t>
  </si>
  <si>
    <t>15 </t>
  </si>
  <si>
    <t>Информационная безопасность. Комплексная защита объектов информатизации</t>
  </si>
  <si>
    <t>16 </t>
  </si>
  <si>
    <t>Инфокоммуникационные технологии и системы связи. Сети и системы связи</t>
  </si>
  <si>
    <t>17 </t>
  </si>
  <si>
    <t>Теплоэнергетика и теплотехника. Промышленная теплоэнергетика</t>
  </si>
  <si>
    <t>18 </t>
  </si>
  <si>
    <t>Электроэнергетика и электротехника. Электроснабжение</t>
  </si>
  <si>
    <t>19 </t>
  </si>
  <si>
    <t>Электроэнергетика и электротехника. Электрические станции</t>
  </si>
  <si>
    <t>20 </t>
  </si>
  <si>
    <t>Электроэнергетика и электротехника. Электроэнергетические системы и сети</t>
  </si>
  <si>
    <t>21 </t>
  </si>
  <si>
    <t>Электроэнергетика и электротехника. Электромеханика</t>
  </si>
  <si>
    <t>22 </t>
  </si>
  <si>
    <t>Электроэнергетика и электротехника. Электропривод и автоматика</t>
  </si>
  <si>
    <t>23 </t>
  </si>
  <si>
    <t>Машиностроение. Технологии, оборудование и автоматизация машиностроительного производства</t>
  </si>
  <si>
    <t>24 </t>
  </si>
  <si>
    <t>Мехатроника и робототехника. Приводы робототехнических и мехатронных систем</t>
  </si>
  <si>
    <t>25 </t>
  </si>
  <si>
    <t>Химическая технология. Технология полимеров и продуктов переработки нефти</t>
  </si>
  <si>
    <t>26 </t>
  </si>
  <si>
    <t>Биотехнология. Фармацевтическая биотехнология</t>
  </si>
  <si>
    <t>27 </t>
  </si>
  <si>
    <t>Биотехнология. Пищевая биотехнология</t>
  </si>
  <si>
    <t>28 </t>
  </si>
  <si>
    <t>Техносферная безопасность. Безопасность технологических процессов и производств</t>
  </si>
  <si>
    <t>29 </t>
  </si>
  <si>
    <t>Землеустройство и кадастры. Городской кадастр</t>
  </si>
  <si>
    <t>30 </t>
  </si>
  <si>
    <t>Материаловедение и технологии материалов.  Материаловедение и технологии металлов</t>
  </si>
  <si>
    <t>31 </t>
  </si>
  <si>
    <t>Металлургия. Обработка материалов давлением</t>
  </si>
  <si>
    <t>32 </t>
  </si>
  <si>
    <t>Управление в технических системах. Информационные технологии в системах управления</t>
  </si>
  <si>
    <t>33 </t>
  </si>
  <si>
    <t>Инноватика. Управление инновациями в промышленности</t>
  </si>
  <si>
    <t>34 </t>
  </si>
  <si>
    <t>Технология художественной обработки материалов. Технология художественной обработки металлов</t>
  </si>
  <si>
    <t>35 </t>
  </si>
  <si>
    <t>Конструирование изделий легкой промышленности. Конструирование швейных изделий</t>
  </si>
  <si>
    <t>36 </t>
  </si>
  <si>
    <t>Лесное дело. Защита и охрана леса</t>
  </si>
  <si>
    <t>37 </t>
  </si>
  <si>
    <t>Психология. Консультативная психология</t>
  </si>
  <si>
    <t>38 </t>
  </si>
  <si>
    <t>Экономика. Экономика предприятий и организаций</t>
  </si>
  <si>
    <t>39 </t>
  </si>
  <si>
    <t>Экономика. Бухгалтерский учет, анализ и аудит</t>
  </si>
  <si>
    <t>40 </t>
  </si>
  <si>
    <t>Менеджмент. Маркетинг</t>
  </si>
  <si>
    <t>41 </t>
  </si>
  <si>
    <t>Менеджмент. Управление проектами</t>
  </si>
  <si>
    <t>42 </t>
  </si>
  <si>
    <t>Управление персоналом. Управление персоналом организации</t>
  </si>
  <si>
    <t>43 </t>
  </si>
  <si>
    <t>Государственное и муниципальное управление. Региональное управление и местное самоуправление</t>
  </si>
  <si>
    <t>44 </t>
  </si>
  <si>
    <t>Бизнес-информатика. Архитектура предприятия</t>
  </si>
  <si>
    <t>45 </t>
  </si>
  <si>
    <t xml:space="preserve">Торговое дело. Логистика в торговой деятельности </t>
  </si>
  <si>
    <t>46 </t>
  </si>
  <si>
    <t>Социология. Социальные технологии и социальная инженерия</t>
  </si>
  <si>
    <t>47 </t>
  </si>
  <si>
    <t>Организация работы с молодежью. Молодёжная политика</t>
  </si>
  <si>
    <t>48 </t>
  </si>
  <si>
    <t>Юриспруденция. Гражданско-правовой профиль</t>
  </si>
  <si>
    <t>49 </t>
  </si>
  <si>
    <t>Юриспруденция. Уголовно-правовой профиль</t>
  </si>
  <si>
    <t>50 </t>
  </si>
  <si>
    <t>Международные отношения. Мировые политические процессы</t>
  </si>
  <si>
    <t>51 </t>
  </si>
  <si>
    <t>Реклама и связи с общественностью. Интегрированные коммуникации</t>
  </si>
  <si>
    <t>52 </t>
  </si>
  <si>
    <t>Журналистика. Мультимедийная журналистика</t>
  </si>
  <si>
    <t>53 </t>
  </si>
  <si>
    <t>54 </t>
  </si>
  <si>
    <t>55 </t>
  </si>
  <si>
    <t>Психолого-педагогическое образование. Педагогика и психология дошкольного образования</t>
  </si>
  <si>
    <t>56 </t>
  </si>
  <si>
    <t>Специальное (дефектологическое) образование. Логопедия</t>
  </si>
  <si>
    <t>57 </t>
  </si>
  <si>
    <t>Педагогическое образование (с двумя профилями подготовки). История, обществознание</t>
  </si>
  <si>
    <t>58 </t>
  </si>
  <si>
    <t>Педагогическое образование (с двумя профилями подготовки). Математика, информатика</t>
  </si>
  <si>
    <t>59 </t>
  </si>
  <si>
    <t>Педагогическое образование (с двумя профилями подготовки). Информатика, физика</t>
  </si>
  <si>
    <t>60 </t>
  </si>
  <si>
    <t>Педагогическое образование (с двумя профилями подготовки). Русский язык, литература</t>
  </si>
  <si>
    <t>61 </t>
  </si>
  <si>
    <t>Педагогическое образование (с двумя профилями подготовки). Биология, химия</t>
  </si>
  <si>
    <t>62 </t>
  </si>
  <si>
    <t xml:space="preserve">Педагогическое образование (с двумя профилями подготовки). География, химия </t>
  </si>
  <si>
    <t>63 </t>
  </si>
  <si>
    <t>Педагогическое образование (с двумя профилями подготовки). Английский язык, немецкий язык</t>
  </si>
  <si>
    <t>64 </t>
  </si>
  <si>
    <t>Педагогическое образование (с двумя профилями подготовки). Английский язык, французский язык</t>
  </si>
  <si>
    <t>65 </t>
  </si>
  <si>
    <t>Педагогическое образование (с двумя профилями подготовки). Технология. Изобразительное искусство</t>
  </si>
  <si>
    <t>66 </t>
  </si>
  <si>
    <t>Педагогическое образование (с двумя профилями подготовки). Начальное образование, дополнительное образование</t>
  </si>
  <si>
    <t>67 </t>
  </si>
  <si>
    <t>Педагогическое образование (с двумя профилями подготовки). Культурологическое образование, английский язык</t>
  </si>
  <si>
    <t>68 </t>
  </si>
  <si>
    <t xml:space="preserve">Педагогическое образование (с двумя профилями подготовки). Безопасность жизнедеятельности. Физическая культура </t>
  </si>
  <si>
    <t>69 </t>
  </si>
  <si>
    <t>Филология. Отечественная филология (русский язык и литература)</t>
  </si>
  <si>
    <t>70 </t>
  </si>
  <si>
    <t>71 </t>
  </si>
  <si>
    <t>72 </t>
  </si>
  <si>
    <t>Лингвистика. Перевод и переводоведение (английский язык, китайский язык)</t>
  </si>
  <si>
    <t>73 </t>
  </si>
  <si>
    <r>
      <t xml:space="preserve">Лингвистика. </t>
    </r>
    <r>
      <rPr>
        <sz val="12"/>
        <color indexed="8"/>
        <rFont val="Times New Roman"/>
        <family val="1"/>
      </rPr>
      <t>Перевод и переводоведение (китайский язык, английский язык)</t>
    </r>
  </si>
  <si>
    <t>История. История России и зарубежных стран</t>
  </si>
  <si>
    <t>49.03.02</t>
  </si>
  <si>
    <t>Физическая культура для лиц с отклонениями в состоянии здоровья (адаптивная физическая культура). Инструктор-методист по адаптивной физической культуре</t>
  </si>
  <si>
    <t>Культурология. Культура массовых коммуникаций</t>
  </si>
  <si>
    <t>Дизайн. Дизайн виртуальной реальности</t>
  </si>
  <si>
    <t>3а</t>
  </si>
  <si>
    <t>3в</t>
  </si>
  <si>
    <t>Лингвистика. Русский и английский язык для иностранных граждан</t>
  </si>
  <si>
    <t>Информационная безопасность телекоммуникационных систем. Системы подвижной цифровой защищенной связи</t>
  </si>
  <si>
    <t>Проектирование технологических машин и комплексов. Проектирование механообрабатывающих и инструментальных комплексов в машиностроении</t>
  </si>
  <si>
    <t>Экономическая безопасность. Экономико-правовое обеспечение экономической безопасности</t>
  </si>
  <si>
    <t>Таможенное дело. Правовое обеспечение таможенных процедур</t>
  </si>
  <si>
    <t>Правовое обеспечение национальной безопасности. Гражданско-правовая специализация</t>
  </si>
  <si>
    <t>Правовое обеспечение национальной безопасности. Уголовно-правовая специализация</t>
  </si>
  <si>
    <t>Правоохранительная деятельность. Административная деятельность</t>
  </si>
  <si>
    <t>Судебная экспертиза. Экономические экспертизы</t>
  </si>
  <si>
    <t>Прикладная математика и информатика. Математическое моделирование сложных систем</t>
  </si>
  <si>
    <t>Математика и компьютерные науки. Алгебра и дискретная математика</t>
  </si>
  <si>
    <t>Физика. Медицинская физика</t>
  </si>
  <si>
    <t>Химия. Химия окружающей среды, химическая экспертиза и экологическая безопасность</t>
  </si>
  <si>
    <t>Химия. Химия высокомолекулярных соединений</t>
  </si>
  <si>
    <t>География. Физическая география и ландшафтоведение</t>
  </si>
  <si>
    <t>Экология и природопользование. Геоэкология</t>
  </si>
  <si>
    <t>Биология. Микробиология и вирусология</t>
  </si>
  <si>
    <t>Биология. Ботаника</t>
  </si>
  <si>
    <t>Строительство. Расчет и конструирование зданий и сооружений промышленного и гражданского назначения</t>
  </si>
  <si>
    <t>Строительство. Контроль и надзор в строительстве</t>
  </si>
  <si>
    <t>Информатика и вычислительная техника. Интеллектуальные системы</t>
  </si>
  <si>
    <t>Информационные системы и технологии. Информационные технологии моделирования, анализа данных и принятия решений в управлении и экономике</t>
  </si>
  <si>
    <t>Прикладная информатика. Машинное обучение и анализ данных</t>
  </si>
  <si>
    <t>Инфокоммуникационные технологии и системы связи. Системы и устройства радиотехники и связи</t>
  </si>
  <si>
    <t>Теплоэнергетика и теплотехника. Технология производства тепловой и электрической энергии на электростанциях</t>
  </si>
  <si>
    <t>Электроэнергетика и электротехника. Системы электроснабжения и управление ими</t>
  </si>
  <si>
    <t>Электроэнергетика и электротехника. Управление режимами работы электроэнергетических систем</t>
  </si>
  <si>
    <t>Электроэнергетика и электротехника. Электрические станции и управление ими</t>
  </si>
  <si>
    <t>Химическая технология. Технология и переработка полимеров и композитов</t>
  </si>
  <si>
    <t>Химическая технология. Технология электрохимических процессов и защита от коррозии</t>
  </si>
  <si>
    <t>Энерго- и ресурсосберегающие процессы в химической технологии, нефтехимии и биотехнологии. Охрана окружающей среды и рациональное использование природных ресурсов</t>
  </si>
  <si>
    <t>Материаловедение и технологии материалов. Материаловедение, технология получения и обработки металлических материалов со специальными свойствами</t>
  </si>
  <si>
    <t>Управление в технических системах. Управление и информационные технологии в технических системах</t>
  </si>
  <si>
    <t>Наукоемкие технологии и экономика инноваций. Экономика и управление инновационными наукоемкими проектами</t>
  </si>
  <si>
    <t>Технология лесозаготовительных и деревоперерабатывающих производств. Технология деревообработки</t>
  </si>
  <si>
    <t>Психология. Психология личности</t>
  </si>
  <si>
    <t>Экономика. Экономическая безопасность организации</t>
  </si>
  <si>
    <t>Экономика. Бухгалтерский учет и контроль</t>
  </si>
  <si>
    <t>Менеджмент. Финансовый менеджмент</t>
  </si>
  <si>
    <t>Государственное и муниципальное управление. Государственное и региональное управление</t>
  </si>
  <si>
    <t>Торговое дело. Стратегии и инновации в коммерции</t>
  </si>
  <si>
    <t>Финансы и кредит. Корпоративные финансы</t>
  </si>
  <si>
    <t>Государственный аудит. Государственный аудит и контроль</t>
  </si>
  <si>
    <t>Социология. Комплексный социальный анализ</t>
  </si>
  <si>
    <t>Социальная работа. Социальная работа с разными группами населения</t>
  </si>
  <si>
    <t>Юриспруденция. Теория и практика применения уголовного и уголовно-процессуального закона</t>
  </si>
  <si>
    <t>Юриспруденция. Прокурорская и судебная деятельность</t>
  </si>
  <si>
    <t>Юриспруденция. Цивилистика: материальные и процессуальные аспекты</t>
  </si>
  <si>
    <t>Юриспруденция. Защита трудовых и социальных прав</t>
  </si>
  <si>
    <t>Юриспруденция. Правовое обеспечение государственного и муниципального управления</t>
  </si>
  <si>
    <t>Юриспруденция. Правовое сопровождение предпринимательской деятельности</t>
  </si>
  <si>
    <t>Юриспруденция. Организация юридической службы</t>
  </si>
  <si>
    <t>Педагогическое образование. Управление проектами и программами в образовании</t>
  </si>
  <si>
    <t>Педагогическое образование. Педагогика одаренности</t>
  </si>
  <si>
    <t>Педагогическое образование. Физическое образование</t>
  </si>
  <si>
    <t>Педагогическое образование. Инновационные процессы в технологическом образовании</t>
  </si>
  <si>
    <t>Педагогическое образование. Литературное образование</t>
  </si>
  <si>
    <t>Педагогическое образование. Информатизация образования</t>
  </si>
  <si>
    <t>Педагогическое образование. Иностранный язык (английский язык)</t>
  </si>
  <si>
    <t>Специальное (дефектологическое) образование. Логопедическая работа в системе образования</t>
  </si>
  <si>
    <t>Филология. Русский язык</t>
  </si>
  <si>
    <t>Филология. Русский язык как иностранный</t>
  </si>
  <si>
    <t>Лингвистика. Перевод и переводоведение (английский язык)</t>
  </si>
  <si>
    <t>История. Новая и новейшая история России и стран Запада</t>
  </si>
  <si>
    <t>Философия. Социальная философия</t>
  </si>
  <si>
    <t>Культурология. Социокультурное проектирование</t>
  </si>
  <si>
    <t>Очно-заочная форма обучения</t>
  </si>
  <si>
    <t>Очная форма обучения</t>
  </si>
  <si>
    <t>Очно-заочная форма обучения с применением дистанционных образовательных технологий</t>
  </si>
  <si>
    <t>Заочная форма обучения</t>
  </si>
  <si>
    <t>Экономика. Финансы и кредит</t>
  </si>
  <si>
    <t>Экономика. Экономическая безопасность и управление рисками</t>
  </si>
  <si>
    <t>39.03.02</t>
  </si>
  <si>
    <t>Социальная работа. Социальное предпринимательство и социальная работа в бизнесе</t>
  </si>
  <si>
    <t>Педагогическое образование. История</t>
  </si>
  <si>
    <t>Педагогическое образование. Начальное образование</t>
  </si>
  <si>
    <t>Физическая культура. Тренер</t>
  </si>
  <si>
    <t>Культурология. Управление в социокультурной сфере</t>
  </si>
  <si>
    <t>в 2020-2021 учебном году</t>
  </si>
  <si>
    <t>49.04.01</t>
  </si>
  <si>
    <t>49.04.02</t>
  </si>
  <si>
    <t>Физическая культура для лиц с отклонениями в состоянии здоровья (адаптивная физическая культура). Адаптивная физическая реабилитация</t>
  </si>
  <si>
    <t>Заочная форма обучения с применением дистанционных образовательных технологий</t>
  </si>
  <si>
    <t>Педагогическое образование. Менеджмент в образовании</t>
  </si>
  <si>
    <r>
      <t>Туризм.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Times New Roman"/>
        <family val="1"/>
      </rPr>
      <t xml:space="preserve">Технология и организация туроператорских и турагентских услуг </t>
    </r>
  </si>
  <si>
    <t>Стоимость платных образовательных услуг по образовательным программам высшего образованмия - программам подготовки научно-педагогических кадров в аспирантуре для лиц, зачисленных на первый курс в 2020/2021 учебном году</t>
  </si>
  <si>
    <t>35.06.04</t>
  </si>
  <si>
    <t>38.06.01</t>
  </si>
  <si>
    <t>44.06.01</t>
  </si>
  <si>
    <t>45.06.01</t>
  </si>
  <si>
    <t>46.06.01</t>
  </si>
  <si>
    <t>47.06.01</t>
  </si>
  <si>
    <t>50.06.01</t>
  </si>
  <si>
    <t>03.06.01</t>
  </si>
  <si>
    <t>04.06.01</t>
  </si>
  <si>
    <t>05.06.01</t>
  </si>
  <si>
    <t>06.06.01</t>
  </si>
  <si>
    <t>08.06.01</t>
  </si>
  <si>
    <t>09.06.01</t>
  </si>
  <si>
    <t>11.06.01</t>
  </si>
  <si>
    <t>13.06.01</t>
  </si>
  <si>
    <t>15.06.01</t>
  </si>
  <si>
    <t>18.06.01</t>
  </si>
  <si>
    <t>22.06.01</t>
  </si>
  <si>
    <t>Физика и астрономия. Теплофизика и теоретическая теплотехника</t>
  </si>
  <si>
    <t>Химические науки. Аналитическая химия и методы анализа</t>
  </si>
  <si>
    <t>Науки о Земле. Геоэкология</t>
  </si>
  <si>
    <t>Науки о Земле. Экология</t>
  </si>
  <si>
    <t>Биологические науки. Микробиология</t>
  </si>
  <si>
    <t>Биологические науки. Ботаника</t>
  </si>
  <si>
    <t>Биологические науки. Экология</t>
  </si>
  <si>
    <t>Техника и технологии строительства. Строительные материалы и изделия</t>
  </si>
  <si>
    <t>Техника и технологии строительства. Строительная механика</t>
  </si>
  <si>
    <t>Информатика и вычислительная техника. Системный анализ, управление и обработка информации</t>
  </si>
  <si>
    <t>Информатика и вычислительная техника. Вычислительные машины, комплексы и компьютерные сети</t>
  </si>
  <si>
    <t>Электроника, радиотехника и системы связи. Радиотехнические устройства и системы</t>
  </si>
  <si>
    <t>Электро- и теплотехника. Электротехнические комплексы и системы</t>
  </si>
  <si>
    <t>Электро- и теплотехника. Тепловые двигатели</t>
  </si>
  <si>
    <t>Машиностроение. Технология и оборудование механической и физико-технической обработки</t>
  </si>
  <si>
    <t>Машиностроение.Гусеничные и колесные машины</t>
  </si>
  <si>
    <t>Химическая технология. Экологическая безопасность и мониторинг химико-технологических производств</t>
  </si>
  <si>
    <t>Технологии материалов. Металловедение и термическая обработка металлов и сплавов</t>
  </si>
  <si>
    <t>Технологии, средства механизации и энергетическое оборудование в сельском, лесном и рыбном хозяйстве. Древесиноведение, технология и оборудование деревопереработки</t>
  </si>
  <si>
    <t>Экономика. Управление инновациями</t>
  </si>
  <si>
    <t>Экономика.Менеджмент</t>
  </si>
  <si>
    <t>Экономика. Экономическая безопасность</t>
  </si>
  <si>
    <t>Образование и педагогические науки. Теория и методика профессионального образования</t>
  </si>
  <si>
    <t>Образование и педагогические науки. Общая педагогика, история педагогики и образования</t>
  </si>
  <si>
    <t>Образование и педагогические науки. Теория и методика обучения и воспитания (технология и общетехнические дисциплины)</t>
  </si>
  <si>
    <t>Образование и педагогические науки. Теория и методика физического воспитания, спортивной тренировки, оздоровительной и адаптивной физической культуры</t>
  </si>
  <si>
    <t>Образование и педагогические науки. Информатизация образования</t>
  </si>
  <si>
    <t>Языкознание и литературоведение. Русский язык</t>
  </si>
  <si>
    <t>Исторические науки и археология. Отечественная история</t>
  </si>
  <si>
    <t>Исторические науки и археология. Всеобщая история (новая и новейшая)</t>
  </si>
  <si>
    <t>Искусствоведение. Техническая эстетика и дизайн</t>
  </si>
  <si>
    <t>Науки о Земле. Физическая география и биогеография, география почв и геохимия ландшафтов</t>
  </si>
  <si>
    <t>Машиностроение. Гусеничные и колесные машины</t>
  </si>
  <si>
    <t>Образование и педагогические науки. Теория и методика обучения и воспитания (математика)</t>
  </si>
  <si>
    <t>Языкознание и литературоведение. Русская литература</t>
  </si>
  <si>
    <t>Языкознание и литературоведение. Фольклористика</t>
  </si>
  <si>
    <t>Языкознание и литературоведение. Библиотековедение, библиографоведение и книговедение</t>
  </si>
  <si>
    <t>Языкознание и литературоведение. Литература народов стран зарубежья (западноевропейская литература и литература США)</t>
  </si>
  <si>
    <t>Приложение № 2</t>
  </si>
  <si>
    <t>Приложение № 3</t>
  </si>
  <si>
    <t>Стоимость платных образовательных услуг по образовательным программам среднего профессионального образования для лиц, зачисленных на первый курс в 2020/2021 учебном году</t>
  </si>
  <si>
    <t>21.02.05</t>
  </si>
  <si>
    <t>Земельно-имущественные отношения, базовая подготовка</t>
  </si>
  <si>
    <t>38.02.01</t>
  </si>
  <si>
    <t>Экономика и бухгалтерский учет (по отраслям), базовая подготовка</t>
  </si>
  <si>
    <t>38.02.06</t>
  </si>
  <si>
    <t>Финансы, базовая подготовка</t>
  </si>
  <si>
    <t>40.02.01</t>
  </si>
  <si>
    <t>Право и организация социального обеспечения, базовая подготовка</t>
  </si>
  <si>
    <t>49.02.01</t>
  </si>
  <si>
    <t>Физическая культура, углубленная подготовка</t>
  </si>
  <si>
    <t>09.02.07</t>
  </si>
  <si>
    <t>Информационные системы и программирование</t>
  </si>
  <si>
    <t>Срок освоения образовательной программы</t>
  </si>
  <si>
    <t>1 год 10 мес.</t>
  </si>
  <si>
    <t>2 года 10 мес.</t>
  </si>
  <si>
    <t>3 года 10 мес.</t>
  </si>
  <si>
    <t>Экономика. Экономика, организация и управление предприятиями, отраслями и комплексами</t>
  </si>
  <si>
    <t>Философия, этика, религиоведение. Онтология и теория познания</t>
  </si>
  <si>
    <t>Нормативный срок обучения оставшийся</t>
  </si>
  <si>
    <t>в 2020-2021 учебном году 1 курс</t>
  </si>
  <si>
    <t>Всего</t>
  </si>
  <si>
    <t>ВО</t>
  </si>
  <si>
    <t>ВО бак-т</t>
  </si>
  <si>
    <t>ВО спец-т</t>
  </si>
  <si>
    <t>ВО магист.</t>
  </si>
  <si>
    <t>очная форма обучения</t>
  </si>
  <si>
    <t>очно-заочная форма обучения</t>
  </si>
  <si>
    <t>заочная форма обучения</t>
  </si>
  <si>
    <t>Аспирантура</t>
  </si>
  <si>
    <t>СПО</t>
  </si>
  <si>
    <t>ИТОГО:</t>
  </si>
  <si>
    <t xml:space="preserve">в 2021-2022 учебном году </t>
  </si>
  <si>
    <t>Стоимость обучения , руб.</t>
  </si>
  <si>
    <t>к приказу ректора ВятГУ</t>
  </si>
  <si>
    <t>от                          №</t>
  </si>
  <si>
    <t xml:space="preserve">в 2022-2023 учебном году </t>
  </si>
  <si>
    <t>один год</t>
  </si>
  <si>
    <t>программа</t>
  </si>
  <si>
    <t>одие год</t>
  </si>
  <si>
    <t>Прогнозная сумма увеличения дохода, после увеличения стоимости образовательных программ для лиц принятых на обучение в 2020г. на 4% (инфляция)</t>
  </si>
  <si>
    <t>Стоимость обучения увеличенная на 4%, руб.</t>
  </si>
  <si>
    <t>2022, чел.</t>
  </si>
  <si>
    <t>2022, руб.стоимость один курс средняя</t>
  </si>
  <si>
    <t>2022 руб.стоимость программа средняя</t>
  </si>
  <si>
    <t>2022, руб.всего один курс средняя</t>
  </si>
  <si>
    <t>2022 руб.всего программа средняя</t>
  </si>
  <si>
    <t>Стоимость, установленная (запланированная) на</t>
  </si>
  <si>
    <t>1 курс</t>
  </si>
  <si>
    <t>2 курс</t>
  </si>
  <si>
    <t>3 курс</t>
  </si>
  <si>
    <t>4 курс</t>
  </si>
  <si>
    <t>5 курс</t>
  </si>
  <si>
    <t>6 курс</t>
  </si>
  <si>
    <t>2021/2022 уч.год</t>
  </si>
  <si>
    <t>2022/2023 уч.год</t>
  </si>
  <si>
    <t>2023/2024 уч.год</t>
  </si>
  <si>
    <t>2025/2026 уч.год</t>
  </si>
  <si>
    <t>2027/2028 уч.год</t>
  </si>
  <si>
    <t>2028/2029 уч.год</t>
  </si>
  <si>
    <t>стоимость программы</t>
  </si>
  <si>
    <t>2017/2018 уч.год</t>
  </si>
  <si>
    <t>2018/2019 уч.год</t>
  </si>
  <si>
    <t>2020/2021 уч.год</t>
  </si>
  <si>
    <t>202/2025 уч.год</t>
  </si>
  <si>
    <t>стоимость программы без повышения</t>
  </si>
  <si>
    <t>Стоимость обучения увеличенная на 5,5%, руб.</t>
  </si>
  <si>
    <t xml:space="preserve">в 2023-2024 учебном году </t>
  </si>
  <si>
    <t>от</t>
  </si>
  <si>
    <t>Стоимость платных образовательных услуг по образовательным программам высшего образования - программам бакалавриата, программам специалитета, программам магистратуры  для лиц, зачисленных на первый курс в 2020/2021 учебном году</t>
  </si>
  <si>
    <t xml:space="preserve">руководитель Департамента экономики и финансов                      
</t>
  </si>
  <si>
    <t>к приказу ВятГУ</t>
  </si>
  <si>
    <t>Приложение № 8</t>
  </si>
  <si>
    <t>Приложение № 7</t>
  </si>
  <si>
    <t>Приложение № 9</t>
  </si>
  <si>
    <t>Главный бухгалтер –</t>
  </si>
  <si>
    <t>* Учреждение в соответствии с частью 3 статьи 54 Федерального закона от 29 декабря 2012 г. №273-ФЗ "Об образовании в Российской Федерации" вправе увеличивать полную стоимость платной образовательной услуги по договорам об образовании, заключенным при приеме на обучение за счет средств физического и (или) юридического лица за вычетом ранее произведенной оплаты за предыдущие периоды обучения, с учетом уровня инфляции, предусмотренного основными характеристиками федерального бюджета на очередной финансовый и плановый период.</t>
  </si>
  <si>
    <t>Стоимость платных образовательных услуг по образовательным программам среднего профессионального образования 
для лиц, зачисленных на первый курс в 2020/2021 учебном году</t>
  </si>
  <si>
    <t>Стоимость платных образовательных услуг по образовательным программам высшего образования - программам подготовки научно-педагогических кадров в аспирантуре для лиц, 
зачисленных на первый курс в 2020/2021 учебном году</t>
  </si>
  <si>
    <t xml:space="preserve">Туризм. Технология и организация туроператорских и турагентских услуг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</si>
</sst>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_-;\-* #,##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3"/>
      <color indexed="8"/>
      <name val="Times New Roman"/>
      <family val="1"/>
    </font>
    <font>
      <sz val="14"/>
      <color indexed="10"/>
      <name val="Calibri"/>
      <family val="2"/>
    </font>
    <font>
      <i/>
      <sz val="12"/>
      <name val="Times New Roman"/>
      <family val="1"/>
    </font>
    <font>
      <sz val="14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54" fillId="0" borderId="10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3" fontId="5" fillId="0" borderId="12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65" fontId="5" fillId="0" borderId="10" xfId="58" applyNumberFormat="1" applyFont="1" applyFill="1" applyBorder="1" applyAlignment="1">
      <alignment horizontal="center" vertical="center"/>
    </xf>
    <xf numFmtId="165" fontId="5" fillId="0" borderId="10" xfId="58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49" fontId="55" fillId="0" borderId="0" xfId="0" applyNumberFormat="1" applyFont="1" applyBorder="1" applyAlignment="1">
      <alignment horizontal="center" vertical="center" wrapText="1"/>
    </xf>
    <xf numFmtId="165" fontId="5" fillId="0" borderId="0" xfId="58" applyNumberFormat="1" applyFont="1" applyFill="1" applyBorder="1" applyAlignment="1">
      <alignment horizontal="center" vertical="center"/>
    </xf>
    <xf numFmtId="165" fontId="5" fillId="0" borderId="0" xfId="58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5" fontId="5" fillId="0" borderId="10" xfId="58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43" fontId="5" fillId="0" borderId="0" xfId="58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5" fillId="0" borderId="1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3" fontId="5" fillId="0" borderId="10" xfId="58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43" fontId="56" fillId="0" borderId="10" xfId="58" applyFont="1" applyBorder="1" applyAlignment="1">
      <alignment/>
    </xf>
    <xf numFmtId="0" fontId="57" fillId="0" borderId="0" xfId="0" applyFont="1" applyAlignment="1">
      <alignment/>
    </xf>
    <xf numFmtId="164" fontId="57" fillId="0" borderId="0" xfId="0" applyNumberFormat="1" applyFont="1" applyAlignment="1">
      <alignment/>
    </xf>
    <xf numFmtId="0" fontId="58" fillId="33" borderId="10" xfId="0" applyFont="1" applyFill="1" applyBorder="1" applyAlignment="1">
      <alignment vertical="center"/>
    </xf>
    <xf numFmtId="165" fontId="58" fillId="33" borderId="0" xfId="58" applyNumberFormat="1" applyFont="1" applyFill="1" applyBorder="1" applyAlignment="1">
      <alignment vertical="center"/>
    </xf>
    <xf numFmtId="0" fontId="59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9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49" fontId="8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7" fillId="0" borderId="10" xfId="0" applyFont="1" applyBorder="1" applyAlignment="1">
      <alignment/>
    </xf>
    <xf numFmtId="43" fontId="56" fillId="35" borderId="10" xfId="58" applyFont="1" applyFill="1" applyBorder="1" applyAlignment="1">
      <alignment/>
    </xf>
    <xf numFmtId="0" fontId="56" fillId="35" borderId="10" xfId="0" applyFont="1" applyFill="1" applyBorder="1" applyAlignment="1">
      <alignment/>
    </xf>
    <xf numFmtId="43" fontId="56" fillId="35" borderId="10" xfId="0" applyNumberFormat="1" applyFont="1" applyFill="1" applyBorder="1" applyAlignment="1">
      <alignment/>
    </xf>
    <xf numFmtId="43" fontId="60" fillId="0" borderId="10" xfId="58" applyFont="1" applyFill="1" applyBorder="1" applyAlignment="1">
      <alignment/>
    </xf>
    <xf numFmtId="0" fontId="60" fillId="0" borderId="10" xfId="0" applyFont="1" applyFill="1" applyBorder="1" applyAlignment="1">
      <alignment/>
    </xf>
    <xf numFmtId="164" fontId="56" fillId="35" borderId="10" xfId="0" applyNumberFormat="1" applyFont="1" applyFill="1" applyBorder="1" applyAlignment="1">
      <alignment/>
    </xf>
    <xf numFmtId="0" fontId="55" fillId="0" borderId="13" xfId="0" applyFont="1" applyBorder="1" applyAlignment="1">
      <alignment horizontal="center" vertical="center" wrapText="1"/>
    </xf>
    <xf numFmtId="0" fontId="8" fillId="34" borderId="0" xfId="0" applyFont="1" applyFill="1" applyBorder="1" applyAlignment="1">
      <alignment vertical="center"/>
    </xf>
    <xf numFmtId="43" fontId="5" fillId="0" borderId="0" xfId="58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7" fillId="0" borderId="10" xfId="0" applyFont="1" applyBorder="1" applyAlignment="1">
      <alignment wrapText="1"/>
    </xf>
    <xf numFmtId="0" fontId="8" fillId="35" borderId="12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43" fontId="5" fillId="35" borderId="10" xfId="58" applyFont="1" applyFill="1" applyBorder="1" applyAlignment="1">
      <alignment vertical="center"/>
    </xf>
    <xf numFmtId="164" fontId="5" fillId="35" borderId="10" xfId="0" applyNumberFormat="1" applyFont="1" applyFill="1" applyBorder="1" applyAlignment="1">
      <alignment vertical="center"/>
    </xf>
    <xf numFmtId="164" fontId="5" fillId="35" borderId="0" xfId="0" applyNumberFormat="1" applyFont="1" applyFill="1" applyBorder="1" applyAlignment="1">
      <alignment vertical="center"/>
    </xf>
    <xf numFmtId="164" fontId="5" fillId="35" borderId="0" xfId="0" applyNumberFormat="1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43" fontId="18" fillId="35" borderId="10" xfId="58" applyFont="1" applyFill="1" applyBorder="1" applyAlignment="1">
      <alignment/>
    </xf>
    <xf numFmtId="0" fontId="56" fillId="0" borderId="0" xfId="0" applyFont="1" applyAlignment="1">
      <alignment horizontal="center" wrapText="1"/>
    </xf>
    <xf numFmtId="165" fontId="56" fillId="35" borderId="10" xfId="58" applyNumberFormat="1" applyFont="1" applyFill="1" applyBorder="1" applyAlignment="1">
      <alignment/>
    </xf>
    <xf numFmtId="165" fontId="56" fillId="0" borderId="10" xfId="0" applyNumberFormat="1" applyFont="1" applyBorder="1" applyAlignment="1">
      <alignment/>
    </xf>
    <xf numFmtId="165" fontId="56" fillId="0" borderId="10" xfId="58" applyNumberFormat="1" applyFont="1" applyBorder="1" applyAlignment="1">
      <alignment/>
    </xf>
    <xf numFmtId="165" fontId="56" fillId="35" borderId="10" xfId="0" applyNumberFormat="1" applyFont="1" applyFill="1" applyBorder="1" applyAlignment="1">
      <alignment/>
    </xf>
    <xf numFmtId="165" fontId="57" fillId="0" borderId="10" xfId="58" applyNumberFormat="1" applyFont="1" applyBorder="1" applyAlignment="1">
      <alignment/>
    </xf>
    <xf numFmtId="165" fontId="60" fillId="0" borderId="10" xfId="58" applyNumberFormat="1" applyFont="1" applyFill="1" applyBorder="1" applyAlignment="1">
      <alignment/>
    </xf>
    <xf numFmtId="165" fontId="18" fillId="35" borderId="10" xfId="58" applyNumberFormat="1" applyFont="1" applyFill="1" applyBorder="1" applyAlignment="1">
      <alignment/>
    </xf>
    <xf numFmtId="165" fontId="57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3" borderId="10" xfId="58" applyFont="1" applyFill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43" fontId="0" fillId="0" borderId="10" xfId="58" applyFont="1" applyBorder="1" applyAlignment="1">
      <alignment/>
    </xf>
    <xf numFmtId="164" fontId="0" fillId="0" borderId="0" xfId="0" applyNumberFormat="1" applyAlignment="1">
      <alignment/>
    </xf>
    <xf numFmtId="0" fontId="0" fillId="0" borderId="16" xfId="0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55" fillId="0" borderId="13" xfId="0" applyFont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62" fillId="0" borderId="0" xfId="0" applyFont="1" applyAlignment="1">
      <alignment horizontal="left" wrapText="1"/>
    </xf>
    <xf numFmtId="0" fontId="2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62" fillId="0" borderId="13" xfId="0" applyNumberFormat="1" applyFont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 wrapText="1"/>
    </xf>
    <xf numFmtId="49" fontId="62" fillId="0" borderId="10" xfId="0" applyNumberFormat="1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63" fillId="0" borderId="13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35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5" fillId="0" borderId="0" xfId="0" applyFont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49" fontId="55" fillId="0" borderId="13" xfId="0" applyNumberFormat="1" applyFont="1" applyBorder="1" applyAlignment="1">
      <alignment horizontal="center" vertical="center" wrapText="1"/>
    </xf>
    <xf numFmtId="49" fontId="55" fillId="0" borderId="18" xfId="0" applyNumberFormat="1" applyFont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2" fillId="0" borderId="0" xfId="0" applyFont="1" applyAlignment="1">
      <alignment horizontal="left" wrapText="1"/>
    </xf>
    <xf numFmtId="0" fontId="20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6"/>
  <sheetViews>
    <sheetView view="pageBreakPreview" zoomScale="90" zoomScaleSheetLayoutView="90" zoomScalePageLayoutView="0" workbookViewId="0" topLeftCell="A8">
      <selection activeCell="F174" sqref="F174"/>
    </sheetView>
  </sheetViews>
  <sheetFormatPr defaultColWidth="9.140625" defaultRowHeight="15" outlineLevelCol="1"/>
  <cols>
    <col min="1" max="1" width="6.8515625" style="1" customWidth="1"/>
    <col min="2" max="2" width="15.57421875" style="1" customWidth="1"/>
    <col min="3" max="3" width="60.8515625" style="1" customWidth="1"/>
    <col min="4" max="4" width="8.421875" style="2" hidden="1" customWidth="1" outlineLevel="1"/>
    <col min="5" max="5" width="11.8515625" style="2" hidden="1" customWidth="1" outlineLevel="1"/>
    <col min="6" max="6" width="13.8515625" style="2" customWidth="1" collapsed="1"/>
    <col min="7" max="7" width="17.8515625" style="2" customWidth="1"/>
    <col min="8" max="16384" width="9.140625" style="1" customWidth="1"/>
  </cols>
  <sheetData>
    <row r="1" spans="6:7" ht="16.5">
      <c r="F1" s="163" t="s">
        <v>0</v>
      </c>
      <c r="G1" s="163"/>
    </row>
    <row r="2" spans="6:7" ht="16.5">
      <c r="F2" s="163" t="s">
        <v>117</v>
      </c>
      <c r="G2" s="163"/>
    </row>
    <row r="3" spans="6:7" ht="16.5">
      <c r="F3" s="163" t="s">
        <v>118</v>
      </c>
      <c r="G3" s="163"/>
    </row>
    <row r="4" spans="6:7" ht="15">
      <c r="F4" s="11" t="s">
        <v>119</v>
      </c>
      <c r="G4" s="11" t="s">
        <v>120</v>
      </c>
    </row>
    <row r="5" ht="33" customHeight="1"/>
    <row r="6" spans="1:7" ht="53.25" customHeight="1">
      <c r="A6" s="164" t="s">
        <v>121</v>
      </c>
      <c r="B6" s="164"/>
      <c r="C6" s="164"/>
      <c r="D6" s="164"/>
      <c r="E6" s="164"/>
      <c r="F6" s="164"/>
      <c r="G6" s="164"/>
    </row>
    <row r="7" spans="1:7" ht="53.25" customHeight="1">
      <c r="A7" s="26"/>
      <c r="B7" s="26"/>
      <c r="C7" s="26"/>
      <c r="D7" s="26"/>
      <c r="E7" s="26"/>
      <c r="F7" s="26"/>
      <c r="G7" s="26"/>
    </row>
    <row r="8" spans="1:7" ht="15.75">
      <c r="A8" s="165" t="s">
        <v>339</v>
      </c>
      <c r="B8" s="165"/>
      <c r="C8" s="165"/>
      <c r="D8" s="165"/>
      <c r="E8" s="165"/>
      <c r="F8" s="165"/>
      <c r="G8" s="165"/>
    </row>
    <row r="9" spans="1:7" ht="15" customHeight="1">
      <c r="A9" s="158" t="s">
        <v>1</v>
      </c>
      <c r="B9" s="158" t="s">
        <v>2</v>
      </c>
      <c r="C9" s="158" t="s">
        <v>122</v>
      </c>
      <c r="D9" s="158" t="s">
        <v>4</v>
      </c>
      <c r="E9" s="158" t="s">
        <v>5</v>
      </c>
      <c r="F9" s="158" t="s">
        <v>3</v>
      </c>
      <c r="G9" s="158"/>
    </row>
    <row r="10" spans="1:7" ht="63">
      <c r="A10" s="158"/>
      <c r="B10" s="158"/>
      <c r="C10" s="158"/>
      <c r="D10" s="158"/>
      <c r="E10" s="158"/>
      <c r="F10" s="28" t="s">
        <v>350</v>
      </c>
      <c r="G10" s="28" t="s">
        <v>6</v>
      </c>
    </row>
    <row r="11" spans="1:7" s="3" customFormat="1" ht="15.75">
      <c r="A11" s="28">
        <v>1</v>
      </c>
      <c r="B11" s="28">
        <v>2</v>
      </c>
      <c r="C11" s="28">
        <v>3</v>
      </c>
      <c r="D11" s="28"/>
      <c r="E11" s="28"/>
      <c r="F11" s="28">
        <v>4</v>
      </c>
      <c r="G11" s="28">
        <v>5</v>
      </c>
    </row>
    <row r="12" spans="1:7" s="4" customFormat="1" ht="15.75">
      <c r="A12" s="166" t="s">
        <v>7</v>
      </c>
      <c r="B12" s="166"/>
      <c r="C12" s="166"/>
      <c r="D12" s="166"/>
      <c r="E12" s="166"/>
      <c r="F12" s="166"/>
      <c r="G12" s="166"/>
    </row>
    <row r="13" spans="1:7" s="3" customFormat="1" ht="31.5">
      <c r="A13" s="12" t="s">
        <v>123</v>
      </c>
      <c r="B13" s="13" t="s">
        <v>8</v>
      </c>
      <c r="C13" s="14" t="s">
        <v>124</v>
      </c>
      <c r="D13" s="35">
        <v>1</v>
      </c>
      <c r="E13" s="17">
        <v>4</v>
      </c>
      <c r="F13" s="36">
        <v>98557</v>
      </c>
      <c r="G13" s="36">
        <f>E13*F13</f>
        <v>394228</v>
      </c>
    </row>
    <row r="14" spans="1:7" s="3" customFormat="1" ht="31.5">
      <c r="A14" s="12" t="s">
        <v>125</v>
      </c>
      <c r="B14" s="13" t="s">
        <v>9</v>
      </c>
      <c r="C14" s="14" t="s">
        <v>126</v>
      </c>
      <c r="D14" s="35">
        <v>1</v>
      </c>
      <c r="E14" s="17">
        <v>4</v>
      </c>
      <c r="F14" s="36">
        <v>98557</v>
      </c>
      <c r="G14" s="36">
        <f aca="true" t="shared" si="0" ref="G14:G77">E14*F14</f>
        <v>394228</v>
      </c>
    </row>
    <row r="15" spans="1:7" s="3" customFormat="1" ht="31.5">
      <c r="A15" s="12" t="s">
        <v>127</v>
      </c>
      <c r="B15" s="13" t="s">
        <v>10</v>
      </c>
      <c r="C15" s="14" t="s">
        <v>128</v>
      </c>
      <c r="D15" s="35">
        <v>1</v>
      </c>
      <c r="E15" s="17">
        <v>4</v>
      </c>
      <c r="F15" s="36">
        <v>98557</v>
      </c>
      <c r="G15" s="36">
        <f t="shared" si="0"/>
        <v>394228</v>
      </c>
    </row>
    <row r="16" spans="1:7" s="4" customFormat="1" ht="15.75">
      <c r="A16" s="12" t="s">
        <v>129</v>
      </c>
      <c r="B16" s="13" t="s">
        <v>11</v>
      </c>
      <c r="C16" s="14" t="s">
        <v>130</v>
      </c>
      <c r="D16" s="35">
        <v>2</v>
      </c>
      <c r="E16" s="17">
        <v>4</v>
      </c>
      <c r="F16" s="36">
        <v>115177</v>
      </c>
      <c r="G16" s="36">
        <f t="shared" si="0"/>
        <v>460708</v>
      </c>
    </row>
    <row r="17" spans="1:7" s="4" customFormat="1" ht="15.75">
      <c r="A17" s="12" t="s">
        <v>131</v>
      </c>
      <c r="B17" s="13" t="s">
        <v>12</v>
      </c>
      <c r="C17" s="14" t="s">
        <v>132</v>
      </c>
      <c r="D17" s="35">
        <v>2</v>
      </c>
      <c r="E17" s="17">
        <v>4</v>
      </c>
      <c r="F17" s="36">
        <v>115177</v>
      </c>
      <c r="G17" s="36">
        <f t="shared" si="0"/>
        <v>460708</v>
      </c>
    </row>
    <row r="18" spans="1:7" s="4" customFormat="1" ht="15.75">
      <c r="A18" s="12" t="s">
        <v>133</v>
      </c>
      <c r="B18" s="13" t="s">
        <v>13</v>
      </c>
      <c r="C18" s="14" t="s">
        <v>134</v>
      </c>
      <c r="D18" s="35">
        <v>2</v>
      </c>
      <c r="E18" s="17">
        <v>4</v>
      </c>
      <c r="F18" s="36">
        <v>115177</v>
      </c>
      <c r="G18" s="36">
        <f t="shared" si="0"/>
        <v>460708</v>
      </c>
    </row>
    <row r="19" spans="1:7" s="4" customFormat="1" ht="15.75">
      <c r="A19" s="12" t="s">
        <v>135</v>
      </c>
      <c r="B19" s="13" t="s">
        <v>13</v>
      </c>
      <c r="C19" s="14" t="s">
        <v>136</v>
      </c>
      <c r="D19" s="35">
        <v>2</v>
      </c>
      <c r="E19" s="17">
        <v>4</v>
      </c>
      <c r="F19" s="36">
        <v>115177</v>
      </c>
      <c r="G19" s="36">
        <f>E19*F19</f>
        <v>460708</v>
      </c>
    </row>
    <row r="20" spans="1:7" s="4" customFormat="1" ht="31.5">
      <c r="A20" s="12" t="s">
        <v>137</v>
      </c>
      <c r="B20" s="13" t="s">
        <v>14</v>
      </c>
      <c r="C20" s="14" t="s">
        <v>138</v>
      </c>
      <c r="D20" s="35">
        <v>2</v>
      </c>
      <c r="E20" s="17">
        <v>5</v>
      </c>
      <c r="F20" s="36">
        <v>115177</v>
      </c>
      <c r="G20" s="36">
        <f t="shared" si="0"/>
        <v>575885</v>
      </c>
    </row>
    <row r="21" spans="1:7" s="4" customFormat="1" ht="15.75">
      <c r="A21" s="12" t="s">
        <v>139</v>
      </c>
      <c r="B21" s="13" t="s">
        <v>14</v>
      </c>
      <c r="C21" s="14" t="s">
        <v>140</v>
      </c>
      <c r="D21" s="35">
        <v>2</v>
      </c>
      <c r="E21" s="17">
        <v>5</v>
      </c>
      <c r="F21" s="36">
        <v>115177</v>
      </c>
      <c r="G21" s="36">
        <f t="shared" si="0"/>
        <v>575885</v>
      </c>
    </row>
    <row r="22" spans="1:7" s="4" customFormat="1" ht="31.5">
      <c r="A22" s="12" t="s">
        <v>141</v>
      </c>
      <c r="B22" s="13" t="s">
        <v>15</v>
      </c>
      <c r="C22" s="14" t="s">
        <v>142</v>
      </c>
      <c r="D22" s="35">
        <v>2</v>
      </c>
      <c r="E22" s="17">
        <v>4</v>
      </c>
      <c r="F22" s="36">
        <v>115177</v>
      </c>
      <c r="G22" s="36">
        <f t="shared" si="0"/>
        <v>460708</v>
      </c>
    </row>
    <row r="23" spans="1:7" s="4" customFormat="1" ht="31.5">
      <c r="A23" s="12" t="s">
        <v>143</v>
      </c>
      <c r="B23" s="13" t="s">
        <v>16</v>
      </c>
      <c r="C23" s="14" t="s">
        <v>144</v>
      </c>
      <c r="D23" s="35">
        <v>2</v>
      </c>
      <c r="E23" s="17">
        <v>4</v>
      </c>
      <c r="F23" s="36">
        <v>115177</v>
      </c>
      <c r="G23" s="36">
        <f t="shared" si="0"/>
        <v>460708</v>
      </c>
    </row>
    <row r="24" spans="1:7" s="4" customFormat="1" ht="31.5">
      <c r="A24" s="12" t="s">
        <v>145</v>
      </c>
      <c r="B24" s="13" t="s">
        <v>17</v>
      </c>
      <c r="C24" s="14" t="s">
        <v>146</v>
      </c>
      <c r="D24" s="35">
        <v>2</v>
      </c>
      <c r="E24" s="17">
        <v>4</v>
      </c>
      <c r="F24" s="36">
        <v>115177</v>
      </c>
      <c r="G24" s="36">
        <f t="shared" si="0"/>
        <v>460708</v>
      </c>
    </row>
    <row r="25" spans="1:7" s="4" customFormat="1" ht="47.25">
      <c r="A25" s="12" t="s">
        <v>147</v>
      </c>
      <c r="B25" s="13" t="s">
        <v>17</v>
      </c>
      <c r="C25" s="14" t="s">
        <v>148</v>
      </c>
      <c r="D25" s="35">
        <v>2</v>
      </c>
      <c r="E25" s="17">
        <v>4</v>
      </c>
      <c r="F25" s="36">
        <v>115177</v>
      </c>
      <c r="G25" s="36">
        <f t="shared" si="0"/>
        <v>460708</v>
      </c>
    </row>
    <row r="26" spans="1:7" s="4" customFormat="1" ht="31.5">
      <c r="A26" s="12" t="s">
        <v>149</v>
      </c>
      <c r="B26" s="13" t="s">
        <v>18</v>
      </c>
      <c r="C26" s="14" t="s">
        <v>150</v>
      </c>
      <c r="D26" s="35">
        <v>2</v>
      </c>
      <c r="E26" s="17">
        <v>4</v>
      </c>
      <c r="F26" s="36">
        <v>115177</v>
      </c>
      <c r="G26" s="36">
        <f t="shared" si="0"/>
        <v>460708</v>
      </c>
    </row>
    <row r="27" spans="1:7" s="4" customFormat="1" ht="31.5">
      <c r="A27" s="12" t="s">
        <v>151</v>
      </c>
      <c r="B27" s="13" t="s">
        <v>19</v>
      </c>
      <c r="C27" s="14" t="s">
        <v>152</v>
      </c>
      <c r="D27" s="35">
        <v>2</v>
      </c>
      <c r="E27" s="17">
        <v>4</v>
      </c>
      <c r="F27" s="36">
        <v>115177</v>
      </c>
      <c r="G27" s="36">
        <f t="shared" si="0"/>
        <v>460708</v>
      </c>
    </row>
    <row r="28" spans="1:7" s="4" customFormat="1" ht="31.5">
      <c r="A28" s="12" t="s">
        <v>153</v>
      </c>
      <c r="B28" s="13" t="s">
        <v>20</v>
      </c>
      <c r="C28" s="14" t="s">
        <v>154</v>
      </c>
      <c r="D28" s="35">
        <v>2</v>
      </c>
      <c r="E28" s="17">
        <v>4</v>
      </c>
      <c r="F28" s="36">
        <v>115177</v>
      </c>
      <c r="G28" s="36">
        <f t="shared" si="0"/>
        <v>460708</v>
      </c>
    </row>
    <row r="29" spans="1:7" s="4" customFormat="1" ht="33" customHeight="1">
      <c r="A29" s="12" t="s">
        <v>155</v>
      </c>
      <c r="B29" s="13" t="s">
        <v>21</v>
      </c>
      <c r="C29" s="14" t="s">
        <v>156</v>
      </c>
      <c r="D29" s="35">
        <v>2</v>
      </c>
      <c r="E29" s="17">
        <v>4</v>
      </c>
      <c r="F29" s="36">
        <v>115177</v>
      </c>
      <c r="G29" s="36">
        <f t="shared" si="0"/>
        <v>460708</v>
      </c>
    </row>
    <row r="30" spans="1:7" s="4" customFormat="1" ht="15.75">
      <c r="A30" s="12" t="s">
        <v>157</v>
      </c>
      <c r="B30" s="13" t="s">
        <v>22</v>
      </c>
      <c r="C30" s="14" t="s">
        <v>158</v>
      </c>
      <c r="D30" s="35">
        <v>2</v>
      </c>
      <c r="E30" s="17">
        <v>4</v>
      </c>
      <c r="F30" s="36">
        <v>115177</v>
      </c>
      <c r="G30" s="36">
        <f t="shared" si="0"/>
        <v>460708</v>
      </c>
    </row>
    <row r="31" spans="1:7" s="4" customFormat="1" ht="31.5">
      <c r="A31" s="12" t="s">
        <v>159</v>
      </c>
      <c r="B31" s="13" t="s">
        <v>22</v>
      </c>
      <c r="C31" s="14" t="s">
        <v>160</v>
      </c>
      <c r="D31" s="35">
        <v>2</v>
      </c>
      <c r="E31" s="17">
        <v>4</v>
      </c>
      <c r="F31" s="36">
        <v>115177</v>
      </c>
      <c r="G31" s="36">
        <f t="shared" si="0"/>
        <v>460708</v>
      </c>
    </row>
    <row r="32" spans="1:7" s="4" customFormat="1" ht="31.5">
      <c r="A32" s="12" t="s">
        <v>161</v>
      </c>
      <c r="B32" s="13" t="s">
        <v>22</v>
      </c>
      <c r="C32" s="14" t="s">
        <v>162</v>
      </c>
      <c r="D32" s="35">
        <v>2</v>
      </c>
      <c r="E32" s="17">
        <v>4</v>
      </c>
      <c r="F32" s="36">
        <v>115177</v>
      </c>
      <c r="G32" s="36">
        <f t="shared" si="0"/>
        <v>460708</v>
      </c>
    </row>
    <row r="33" spans="1:7" s="4" customFormat="1" ht="15.75">
      <c r="A33" s="12" t="s">
        <v>163</v>
      </c>
      <c r="B33" s="13" t="s">
        <v>22</v>
      </c>
      <c r="C33" s="14" t="s">
        <v>164</v>
      </c>
      <c r="D33" s="35">
        <v>2</v>
      </c>
      <c r="E33" s="17">
        <v>4</v>
      </c>
      <c r="F33" s="36">
        <v>115177</v>
      </c>
      <c r="G33" s="36">
        <f t="shared" si="0"/>
        <v>460708</v>
      </c>
    </row>
    <row r="34" spans="1:7" s="4" customFormat="1" ht="31.5">
      <c r="A34" s="12" t="s">
        <v>165</v>
      </c>
      <c r="B34" s="13" t="s">
        <v>22</v>
      </c>
      <c r="C34" s="14" t="s">
        <v>166</v>
      </c>
      <c r="D34" s="35">
        <v>2</v>
      </c>
      <c r="E34" s="17">
        <v>4</v>
      </c>
      <c r="F34" s="36">
        <v>115177</v>
      </c>
      <c r="G34" s="36">
        <f t="shared" si="0"/>
        <v>460708</v>
      </c>
    </row>
    <row r="35" spans="1:7" s="4" customFormat="1" ht="31.5">
      <c r="A35" s="12" t="s">
        <v>167</v>
      </c>
      <c r="B35" s="13" t="s">
        <v>23</v>
      </c>
      <c r="C35" s="14" t="s">
        <v>168</v>
      </c>
      <c r="D35" s="35">
        <v>2</v>
      </c>
      <c r="E35" s="17">
        <v>4</v>
      </c>
      <c r="F35" s="36">
        <v>115177</v>
      </c>
      <c r="G35" s="36">
        <f t="shared" si="0"/>
        <v>460708</v>
      </c>
    </row>
    <row r="36" spans="1:7" s="4" customFormat="1" ht="31.5">
      <c r="A36" s="12" t="s">
        <v>169</v>
      </c>
      <c r="B36" s="13" t="s">
        <v>24</v>
      </c>
      <c r="C36" s="14" t="s">
        <v>170</v>
      </c>
      <c r="D36" s="35">
        <v>2</v>
      </c>
      <c r="E36" s="17">
        <v>4</v>
      </c>
      <c r="F36" s="36">
        <v>115177</v>
      </c>
      <c r="G36" s="36">
        <f t="shared" si="0"/>
        <v>460708</v>
      </c>
    </row>
    <row r="37" spans="1:7" s="4" customFormat="1" ht="31.5">
      <c r="A37" s="12" t="s">
        <v>171</v>
      </c>
      <c r="B37" s="13" t="s">
        <v>25</v>
      </c>
      <c r="C37" s="14" t="s">
        <v>172</v>
      </c>
      <c r="D37" s="35">
        <v>2</v>
      </c>
      <c r="E37" s="17">
        <v>4</v>
      </c>
      <c r="F37" s="36">
        <v>115177</v>
      </c>
      <c r="G37" s="36">
        <f t="shared" si="0"/>
        <v>460708</v>
      </c>
    </row>
    <row r="38" spans="1:7" s="4" customFormat="1" ht="15.75">
      <c r="A38" s="12" t="s">
        <v>173</v>
      </c>
      <c r="B38" s="13" t="s">
        <v>26</v>
      </c>
      <c r="C38" s="14" t="s">
        <v>174</v>
      </c>
      <c r="D38" s="35">
        <v>2</v>
      </c>
      <c r="E38" s="17">
        <v>4</v>
      </c>
      <c r="F38" s="36">
        <v>115177</v>
      </c>
      <c r="G38" s="36">
        <f t="shared" si="0"/>
        <v>460708</v>
      </c>
    </row>
    <row r="39" spans="1:7" s="4" customFormat="1" ht="15.75">
      <c r="A39" s="12" t="s">
        <v>175</v>
      </c>
      <c r="B39" s="13" t="s">
        <v>26</v>
      </c>
      <c r="C39" s="14" t="s">
        <v>176</v>
      </c>
      <c r="D39" s="35">
        <v>2</v>
      </c>
      <c r="E39" s="17">
        <v>4</v>
      </c>
      <c r="F39" s="36">
        <v>115177</v>
      </c>
      <c r="G39" s="36">
        <f t="shared" si="0"/>
        <v>460708</v>
      </c>
    </row>
    <row r="40" spans="1:7" s="4" customFormat="1" ht="31.5">
      <c r="A40" s="12" t="s">
        <v>177</v>
      </c>
      <c r="B40" s="13" t="s">
        <v>27</v>
      </c>
      <c r="C40" s="14" t="s">
        <v>178</v>
      </c>
      <c r="D40" s="35">
        <v>2</v>
      </c>
      <c r="E40" s="17">
        <v>4</v>
      </c>
      <c r="F40" s="36">
        <v>115177</v>
      </c>
      <c r="G40" s="36">
        <f t="shared" si="0"/>
        <v>460708</v>
      </c>
    </row>
    <row r="41" spans="1:7" s="4" customFormat="1" ht="15.75">
      <c r="A41" s="12" t="s">
        <v>179</v>
      </c>
      <c r="B41" s="13" t="s">
        <v>28</v>
      </c>
      <c r="C41" s="14" t="s">
        <v>180</v>
      </c>
      <c r="D41" s="35">
        <v>2</v>
      </c>
      <c r="E41" s="17">
        <v>4</v>
      </c>
      <c r="F41" s="36">
        <v>144158</v>
      </c>
      <c r="G41" s="36">
        <f t="shared" si="0"/>
        <v>576632</v>
      </c>
    </row>
    <row r="42" spans="1:7" s="4" customFormat="1" ht="31.5">
      <c r="A42" s="12" t="s">
        <v>181</v>
      </c>
      <c r="B42" s="13" t="s">
        <v>29</v>
      </c>
      <c r="C42" s="14" t="s">
        <v>182</v>
      </c>
      <c r="D42" s="35">
        <v>2</v>
      </c>
      <c r="E42" s="17">
        <v>4</v>
      </c>
      <c r="F42" s="36">
        <v>115177</v>
      </c>
      <c r="G42" s="36">
        <f t="shared" si="0"/>
        <v>460708</v>
      </c>
    </row>
    <row r="43" spans="1:7" s="3" customFormat="1" ht="15.75">
      <c r="A43" s="12" t="s">
        <v>183</v>
      </c>
      <c r="B43" s="13" t="s">
        <v>30</v>
      </c>
      <c r="C43" s="14" t="s">
        <v>184</v>
      </c>
      <c r="D43" s="35">
        <v>2</v>
      </c>
      <c r="E43" s="17">
        <v>4</v>
      </c>
      <c r="F43" s="36">
        <v>115177</v>
      </c>
      <c r="G43" s="36">
        <f t="shared" si="0"/>
        <v>460708</v>
      </c>
    </row>
    <row r="44" spans="1:7" s="3" customFormat="1" ht="31.5">
      <c r="A44" s="12" t="s">
        <v>185</v>
      </c>
      <c r="B44" s="13" t="s">
        <v>31</v>
      </c>
      <c r="C44" s="14" t="s">
        <v>186</v>
      </c>
      <c r="D44" s="35">
        <v>2</v>
      </c>
      <c r="E44" s="17">
        <v>4</v>
      </c>
      <c r="F44" s="36">
        <v>115177</v>
      </c>
      <c r="G44" s="36">
        <f t="shared" si="0"/>
        <v>460708</v>
      </c>
    </row>
    <row r="45" spans="1:7" s="3" customFormat="1" ht="31.5">
      <c r="A45" s="12" t="s">
        <v>187</v>
      </c>
      <c r="B45" s="13" t="s">
        <v>32</v>
      </c>
      <c r="C45" s="14" t="s">
        <v>188</v>
      </c>
      <c r="D45" s="35">
        <v>2</v>
      </c>
      <c r="E45" s="17">
        <v>4</v>
      </c>
      <c r="F45" s="36">
        <v>115177</v>
      </c>
      <c r="G45" s="36">
        <f t="shared" si="0"/>
        <v>460708</v>
      </c>
    </row>
    <row r="46" spans="1:7" s="3" customFormat="1" ht="31.5">
      <c r="A46" s="12" t="s">
        <v>189</v>
      </c>
      <c r="B46" s="13" t="s">
        <v>33</v>
      </c>
      <c r="C46" s="14" t="s">
        <v>190</v>
      </c>
      <c r="D46" s="35">
        <v>2</v>
      </c>
      <c r="E46" s="17">
        <v>4</v>
      </c>
      <c r="F46" s="36">
        <v>115177</v>
      </c>
      <c r="G46" s="36">
        <f t="shared" si="0"/>
        <v>460708</v>
      </c>
    </row>
    <row r="47" spans="1:7" s="3" customFormat="1" ht="31.5">
      <c r="A47" s="12" t="s">
        <v>191</v>
      </c>
      <c r="B47" s="13" t="s">
        <v>34</v>
      </c>
      <c r="C47" s="14" t="s">
        <v>192</v>
      </c>
      <c r="D47" s="35">
        <v>2</v>
      </c>
      <c r="E47" s="17">
        <v>4</v>
      </c>
      <c r="F47" s="36">
        <v>115177</v>
      </c>
      <c r="G47" s="36">
        <f t="shared" si="0"/>
        <v>460708</v>
      </c>
    </row>
    <row r="48" spans="1:7" s="3" customFormat="1" ht="15.75">
      <c r="A48" s="12" t="s">
        <v>193</v>
      </c>
      <c r="B48" s="13" t="s">
        <v>35</v>
      </c>
      <c r="C48" s="14" t="s">
        <v>194</v>
      </c>
      <c r="D48" s="35">
        <v>2</v>
      </c>
      <c r="E48" s="17">
        <v>4</v>
      </c>
      <c r="F48" s="36">
        <v>115177</v>
      </c>
      <c r="G48" s="36">
        <f t="shared" si="0"/>
        <v>460708</v>
      </c>
    </row>
    <row r="49" spans="1:7" s="3" customFormat="1" ht="15.75">
      <c r="A49" s="12" t="s">
        <v>195</v>
      </c>
      <c r="B49" s="13" t="s">
        <v>36</v>
      </c>
      <c r="C49" s="14" t="s">
        <v>196</v>
      </c>
      <c r="D49" s="35">
        <v>1</v>
      </c>
      <c r="E49" s="17">
        <v>4</v>
      </c>
      <c r="F49" s="36">
        <v>98557</v>
      </c>
      <c r="G49" s="36">
        <f t="shared" si="0"/>
        <v>394228</v>
      </c>
    </row>
    <row r="50" spans="1:7" s="3" customFormat="1" ht="15.75">
      <c r="A50" s="12" t="s">
        <v>197</v>
      </c>
      <c r="B50" s="13" t="s">
        <v>37</v>
      </c>
      <c r="C50" s="14" t="s">
        <v>198</v>
      </c>
      <c r="D50" s="35">
        <v>1</v>
      </c>
      <c r="E50" s="17">
        <v>4</v>
      </c>
      <c r="F50" s="36">
        <v>98557</v>
      </c>
      <c r="G50" s="36">
        <f t="shared" si="0"/>
        <v>394228</v>
      </c>
    </row>
    <row r="51" spans="1:7" s="3" customFormat="1" ht="15.75">
      <c r="A51" s="12" t="s">
        <v>199</v>
      </c>
      <c r="B51" s="13" t="s">
        <v>37</v>
      </c>
      <c r="C51" s="14" t="s">
        <v>200</v>
      </c>
      <c r="D51" s="35">
        <v>1</v>
      </c>
      <c r="E51" s="17">
        <v>4</v>
      </c>
      <c r="F51" s="36">
        <v>98557</v>
      </c>
      <c r="G51" s="36">
        <f t="shared" si="0"/>
        <v>394228</v>
      </c>
    </row>
    <row r="52" spans="1:7" s="3" customFormat="1" ht="15.75">
      <c r="A52" s="12" t="s">
        <v>201</v>
      </c>
      <c r="B52" s="13" t="s">
        <v>38</v>
      </c>
      <c r="C52" s="14" t="s">
        <v>202</v>
      </c>
      <c r="D52" s="35">
        <v>1</v>
      </c>
      <c r="E52" s="17">
        <v>4</v>
      </c>
      <c r="F52" s="36">
        <v>98557</v>
      </c>
      <c r="G52" s="36">
        <f t="shared" si="0"/>
        <v>394228</v>
      </c>
    </row>
    <row r="53" spans="1:7" s="4" customFormat="1" ht="15.75">
      <c r="A53" s="12" t="s">
        <v>203</v>
      </c>
      <c r="B53" s="13" t="s">
        <v>38</v>
      </c>
      <c r="C53" s="14" t="s">
        <v>204</v>
      </c>
      <c r="D53" s="35">
        <v>1</v>
      </c>
      <c r="E53" s="17">
        <v>4</v>
      </c>
      <c r="F53" s="36">
        <v>98557</v>
      </c>
      <c r="G53" s="36">
        <f t="shared" si="0"/>
        <v>394228</v>
      </c>
    </row>
    <row r="54" spans="1:7" s="4" customFormat="1" ht="31.5">
      <c r="A54" s="12" t="s">
        <v>205</v>
      </c>
      <c r="B54" s="13" t="s">
        <v>39</v>
      </c>
      <c r="C54" s="14" t="s">
        <v>206</v>
      </c>
      <c r="D54" s="35">
        <v>1</v>
      </c>
      <c r="E54" s="17">
        <v>4</v>
      </c>
      <c r="F54" s="36">
        <v>98557</v>
      </c>
      <c r="G54" s="36">
        <f t="shared" si="0"/>
        <v>394228</v>
      </c>
    </row>
    <row r="55" spans="1:7" s="3" customFormat="1" ht="31.5">
      <c r="A55" s="12" t="s">
        <v>207</v>
      </c>
      <c r="B55" s="13" t="s">
        <v>40</v>
      </c>
      <c r="C55" s="14" t="s">
        <v>208</v>
      </c>
      <c r="D55" s="35">
        <v>1</v>
      </c>
      <c r="E55" s="17">
        <v>4</v>
      </c>
      <c r="F55" s="36">
        <v>98557</v>
      </c>
      <c r="G55" s="36">
        <f t="shared" si="0"/>
        <v>394228</v>
      </c>
    </row>
    <row r="56" spans="1:7" s="3" customFormat="1" ht="15.75">
      <c r="A56" s="12" t="s">
        <v>209</v>
      </c>
      <c r="B56" s="13" t="s">
        <v>41</v>
      </c>
      <c r="C56" s="14" t="s">
        <v>210</v>
      </c>
      <c r="D56" s="35">
        <v>1</v>
      </c>
      <c r="E56" s="17">
        <v>4</v>
      </c>
      <c r="F56" s="36">
        <v>98557</v>
      </c>
      <c r="G56" s="36">
        <f t="shared" si="0"/>
        <v>394228</v>
      </c>
    </row>
    <row r="57" spans="1:7" s="3" customFormat="1" ht="15.75">
      <c r="A57" s="12" t="s">
        <v>211</v>
      </c>
      <c r="B57" s="13" t="s">
        <v>42</v>
      </c>
      <c r="C57" s="14" t="s">
        <v>212</v>
      </c>
      <c r="D57" s="35">
        <v>1</v>
      </c>
      <c r="E57" s="17">
        <v>4</v>
      </c>
      <c r="F57" s="36">
        <v>98557</v>
      </c>
      <c r="G57" s="36">
        <f t="shared" si="0"/>
        <v>394228</v>
      </c>
    </row>
    <row r="58" spans="1:7" s="3" customFormat="1" ht="31.5">
      <c r="A58" s="12" t="s">
        <v>213</v>
      </c>
      <c r="B58" s="13" t="s">
        <v>43</v>
      </c>
      <c r="C58" s="14" t="s">
        <v>214</v>
      </c>
      <c r="D58" s="35">
        <v>1</v>
      </c>
      <c r="E58" s="17">
        <v>4</v>
      </c>
      <c r="F58" s="36">
        <v>98557</v>
      </c>
      <c r="G58" s="36">
        <f t="shared" si="0"/>
        <v>394228</v>
      </c>
    </row>
    <row r="59" spans="1:7" s="3" customFormat="1" ht="15.75">
      <c r="A59" s="12" t="s">
        <v>215</v>
      </c>
      <c r="B59" s="13" t="s">
        <v>44</v>
      </c>
      <c r="C59" s="14" t="s">
        <v>216</v>
      </c>
      <c r="D59" s="35">
        <v>1</v>
      </c>
      <c r="E59" s="17">
        <v>4</v>
      </c>
      <c r="F59" s="36">
        <v>98557</v>
      </c>
      <c r="G59" s="36">
        <f t="shared" si="0"/>
        <v>394228</v>
      </c>
    </row>
    <row r="60" spans="1:7" s="3" customFormat="1" ht="15.75">
      <c r="A60" s="12" t="s">
        <v>217</v>
      </c>
      <c r="B60" s="13" t="s">
        <v>45</v>
      </c>
      <c r="C60" s="14" t="s">
        <v>218</v>
      </c>
      <c r="D60" s="35">
        <v>1</v>
      </c>
      <c r="E60" s="17">
        <v>4</v>
      </c>
      <c r="F60" s="36">
        <v>98557</v>
      </c>
      <c r="G60" s="36">
        <f t="shared" si="0"/>
        <v>394228</v>
      </c>
    </row>
    <row r="61" spans="1:7" s="3" customFormat="1" ht="15.75">
      <c r="A61" s="12" t="s">
        <v>219</v>
      </c>
      <c r="B61" s="13" t="s">
        <v>45</v>
      </c>
      <c r="C61" s="14" t="s">
        <v>220</v>
      </c>
      <c r="D61" s="35">
        <v>1</v>
      </c>
      <c r="E61" s="17">
        <v>4</v>
      </c>
      <c r="F61" s="36">
        <v>98557</v>
      </c>
      <c r="G61" s="36">
        <f t="shared" si="0"/>
        <v>394228</v>
      </c>
    </row>
    <row r="62" spans="1:7" s="3" customFormat="1" ht="31.5">
      <c r="A62" s="12" t="s">
        <v>221</v>
      </c>
      <c r="B62" s="13" t="s">
        <v>46</v>
      </c>
      <c r="C62" s="14" t="s">
        <v>222</v>
      </c>
      <c r="D62" s="35">
        <v>1</v>
      </c>
      <c r="E62" s="17">
        <v>4</v>
      </c>
      <c r="F62" s="36">
        <v>98557</v>
      </c>
      <c r="G62" s="36">
        <f t="shared" si="0"/>
        <v>394228</v>
      </c>
    </row>
    <row r="63" spans="1:7" s="3" customFormat="1" ht="31.5">
      <c r="A63" s="12" t="s">
        <v>223</v>
      </c>
      <c r="B63" s="13" t="s">
        <v>47</v>
      </c>
      <c r="C63" s="14" t="s">
        <v>224</v>
      </c>
      <c r="D63" s="35">
        <v>1</v>
      </c>
      <c r="E63" s="17">
        <v>4</v>
      </c>
      <c r="F63" s="36">
        <v>98557</v>
      </c>
      <c r="G63" s="36">
        <f t="shared" si="0"/>
        <v>394228</v>
      </c>
    </row>
    <row r="64" spans="1:7" s="3" customFormat="1" ht="15.75">
      <c r="A64" s="12" t="s">
        <v>225</v>
      </c>
      <c r="B64" s="13" t="s">
        <v>48</v>
      </c>
      <c r="C64" s="14" t="s">
        <v>226</v>
      </c>
      <c r="D64" s="35">
        <v>1</v>
      </c>
      <c r="E64" s="17">
        <v>4</v>
      </c>
      <c r="F64" s="36">
        <v>98557</v>
      </c>
      <c r="G64" s="36">
        <f t="shared" si="0"/>
        <v>394228</v>
      </c>
    </row>
    <row r="65" spans="1:7" s="3" customFormat="1" ht="31.5">
      <c r="A65" s="12" t="s">
        <v>227</v>
      </c>
      <c r="B65" s="13" t="s">
        <v>49</v>
      </c>
      <c r="C65" s="14" t="s">
        <v>356</v>
      </c>
      <c r="D65" s="35">
        <v>1</v>
      </c>
      <c r="E65" s="17">
        <v>4</v>
      </c>
      <c r="F65" s="36">
        <v>98557</v>
      </c>
      <c r="G65" s="36">
        <f t="shared" si="0"/>
        <v>394228</v>
      </c>
    </row>
    <row r="66" spans="1:7" s="3" customFormat="1" ht="15.75">
      <c r="A66" s="12" t="s">
        <v>228</v>
      </c>
      <c r="B66" s="13" t="s">
        <v>50</v>
      </c>
      <c r="C66" s="14" t="s">
        <v>51</v>
      </c>
      <c r="D66" s="35">
        <v>1</v>
      </c>
      <c r="E66" s="17">
        <v>4</v>
      </c>
      <c r="F66" s="36">
        <v>98557</v>
      </c>
      <c r="G66" s="36">
        <f t="shared" si="0"/>
        <v>394228</v>
      </c>
    </row>
    <row r="67" spans="1:7" s="3" customFormat="1" ht="31.5">
      <c r="A67" s="12" t="s">
        <v>229</v>
      </c>
      <c r="B67" s="13" t="s">
        <v>52</v>
      </c>
      <c r="C67" s="14" t="s">
        <v>230</v>
      </c>
      <c r="D67" s="35">
        <v>1</v>
      </c>
      <c r="E67" s="17">
        <v>4</v>
      </c>
      <c r="F67" s="36">
        <v>98557</v>
      </c>
      <c r="G67" s="36">
        <f t="shared" si="0"/>
        <v>394228</v>
      </c>
    </row>
    <row r="68" spans="1:7" s="3" customFormat="1" ht="15.75">
      <c r="A68" s="12" t="s">
        <v>231</v>
      </c>
      <c r="B68" s="13" t="s">
        <v>53</v>
      </c>
      <c r="C68" s="14" t="s">
        <v>232</v>
      </c>
      <c r="D68" s="35">
        <v>1</v>
      </c>
      <c r="E68" s="17">
        <v>4</v>
      </c>
      <c r="F68" s="36">
        <v>98557</v>
      </c>
      <c r="G68" s="36">
        <f t="shared" si="0"/>
        <v>394228</v>
      </c>
    </row>
    <row r="69" spans="1:7" s="3" customFormat="1" ht="31.5">
      <c r="A69" s="12" t="s">
        <v>233</v>
      </c>
      <c r="B69" s="13" t="s">
        <v>54</v>
      </c>
      <c r="C69" s="14" t="s">
        <v>234</v>
      </c>
      <c r="D69" s="35">
        <v>1</v>
      </c>
      <c r="E69" s="17">
        <v>5</v>
      </c>
      <c r="F69" s="36">
        <v>98557</v>
      </c>
      <c r="G69" s="36">
        <f t="shared" si="0"/>
        <v>492785</v>
      </c>
    </row>
    <row r="70" spans="1:7" s="3" customFormat="1" ht="31.5">
      <c r="A70" s="12" t="s">
        <v>235</v>
      </c>
      <c r="B70" s="13" t="s">
        <v>54</v>
      </c>
      <c r="C70" s="14" t="s">
        <v>236</v>
      </c>
      <c r="D70" s="35">
        <v>1</v>
      </c>
      <c r="E70" s="17">
        <v>5</v>
      </c>
      <c r="F70" s="36">
        <v>98557</v>
      </c>
      <c r="G70" s="36">
        <f t="shared" si="0"/>
        <v>492785</v>
      </c>
    </row>
    <row r="71" spans="1:7" s="3" customFormat="1" ht="31.5">
      <c r="A71" s="12" t="s">
        <v>237</v>
      </c>
      <c r="B71" s="13" t="s">
        <v>54</v>
      </c>
      <c r="C71" s="14" t="s">
        <v>238</v>
      </c>
      <c r="D71" s="35">
        <v>1</v>
      </c>
      <c r="E71" s="17">
        <v>5</v>
      </c>
      <c r="F71" s="36">
        <v>98557</v>
      </c>
      <c r="G71" s="36">
        <f t="shared" si="0"/>
        <v>492785</v>
      </c>
    </row>
    <row r="72" spans="1:7" s="3" customFormat="1" ht="31.5">
      <c r="A72" s="12" t="s">
        <v>239</v>
      </c>
      <c r="B72" s="13" t="s">
        <v>54</v>
      </c>
      <c r="C72" s="14" t="s">
        <v>240</v>
      </c>
      <c r="D72" s="35">
        <v>1</v>
      </c>
      <c r="E72" s="17">
        <v>5</v>
      </c>
      <c r="F72" s="36">
        <v>98557</v>
      </c>
      <c r="G72" s="36">
        <f t="shared" si="0"/>
        <v>492785</v>
      </c>
    </row>
    <row r="73" spans="1:7" s="3" customFormat="1" ht="31.5">
      <c r="A73" s="12" t="s">
        <v>241</v>
      </c>
      <c r="B73" s="13" t="s">
        <v>54</v>
      </c>
      <c r="C73" s="14" t="s">
        <v>242</v>
      </c>
      <c r="D73" s="35">
        <v>1</v>
      </c>
      <c r="E73" s="17">
        <v>5</v>
      </c>
      <c r="F73" s="36">
        <v>98557</v>
      </c>
      <c r="G73" s="36">
        <f t="shared" si="0"/>
        <v>492785</v>
      </c>
    </row>
    <row r="74" spans="1:7" s="3" customFormat="1" ht="31.5">
      <c r="A74" s="12" t="s">
        <v>243</v>
      </c>
      <c r="B74" s="13" t="s">
        <v>54</v>
      </c>
      <c r="C74" s="14" t="s">
        <v>244</v>
      </c>
      <c r="D74" s="35">
        <v>1</v>
      </c>
      <c r="E74" s="17">
        <v>5</v>
      </c>
      <c r="F74" s="36">
        <v>98557</v>
      </c>
      <c r="G74" s="36">
        <f t="shared" si="0"/>
        <v>492785</v>
      </c>
    </row>
    <row r="75" spans="1:7" s="3" customFormat="1" ht="31.5">
      <c r="A75" s="12" t="s">
        <v>245</v>
      </c>
      <c r="B75" s="13" t="s">
        <v>54</v>
      </c>
      <c r="C75" s="14" t="s">
        <v>246</v>
      </c>
      <c r="D75" s="35">
        <v>1</v>
      </c>
      <c r="E75" s="17">
        <v>5</v>
      </c>
      <c r="F75" s="36">
        <v>98557</v>
      </c>
      <c r="G75" s="36">
        <f t="shared" si="0"/>
        <v>492785</v>
      </c>
    </row>
    <row r="76" spans="1:7" s="3" customFormat="1" ht="31.5">
      <c r="A76" s="12" t="s">
        <v>247</v>
      </c>
      <c r="B76" s="13" t="s">
        <v>54</v>
      </c>
      <c r="C76" s="14" t="s">
        <v>248</v>
      </c>
      <c r="D76" s="35">
        <v>1</v>
      </c>
      <c r="E76" s="17">
        <v>5</v>
      </c>
      <c r="F76" s="36">
        <v>98557</v>
      </c>
      <c r="G76" s="36">
        <f t="shared" si="0"/>
        <v>492785</v>
      </c>
    </row>
    <row r="77" spans="1:7" s="4" customFormat="1" ht="31.5">
      <c r="A77" s="12" t="s">
        <v>249</v>
      </c>
      <c r="B77" s="13" t="s">
        <v>54</v>
      </c>
      <c r="C77" s="14" t="s">
        <v>250</v>
      </c>
      <c r="D77" s="35">
        <v>1</v>
      </c>
      <c r="E77" s="17">
        <v>5</v>
      </c>
      <c r="F77" s="36">
        <v>98557</v>
      </c>
      <c r="G77" s="36">
        <f t="shared" si="0"/>
        <v>492785</v>
      </c>
    </row>
    <row r="78" spans="1:7" s="4" customFormat="1" ht="47.25">
      <c r="A78" s="12" t="s">
        <v>251</v>
      </c>
      <c r="B78" s="13" t="s">
        <v>54</v>
      </c>
      <c r="C78" s="14" t="s">
        <v>252</v>
      </c>
      <c r="D78" s="35">
        <v>1</v>
      </c>
      <c r="E78" s="17">
        <v>5</v>
      </c>
      <c r="F78" s="36">
        <v>98557</v>
      </c>
      <c r="G78" s="36">
        <f>E78*F78</f>
        <v>492785</v>
      </c>
    </row>
    <row r="79" spans="1:7" s="4" customFormat="1" ht="47.25">
      <c r="A79" s="12" t="s">
        <v>253</v>
      </c>
      <c r="B79" s="13" t="s">
        <v>54</v>
      </c>
      <c r="C79" s="14" t="s">
        <v>254</v>
      </c>
      <c r="D79" s="35">
        <v>1</v>
      </c>
      <c r="E79" s="17">
        <v>5</v>
      </c>
      <c r="F79" s="36">
        <v>98557</v>
      </c>
      <c r="G79" s="36">
        <f>E79*F79</f>
        <v>492785</v>
      </c>
    </row>
    <row r="80" spans="1:7" s="4" customFormat="1" ht="47.25">
      <c r="A80" s="12" t="s">
        <v>255</v>
      </c>
      <c r="B80" s="13" t="s">
        <v>54</v>
      </c>
      <c r="C80" s="14" t="s">
        <v>256</v>
      </c>
      <c r="D80" s="35">
        <v>1</v>
      </c>
      <c r="E80" s="17">
        <v>5</v>
      </c>
      <c r="F80" s="36">
        <v>98557</v>
      </c>
      <c r="G80" s="36">
        <f>E80*F80</f>
        <v>492785</v>
      </c>
    </row>
    <row r="81" spans="1:7" s="4" customFormat="1" ht="31.5">
      <c r="A81" s="12" t="s">
        <v>257</v>
      </c>
      <c r="B81" s="13" t="s">
        <v>55</v>
      </c>
      <c r="C81" s="14" t="s">
        <v>258</v>
      </c>
      <c r="D81" s="35">
        <v>1</v>
      </c>
      <c r="E81" s="17">
        <v>4</v>
      </c>
      <c r="F81" s="36">
        <v>98557</v>
      </c>
      <c r="G81" s="36">
        <f>E81*F81</f>
        <v>394228</v>
      </c>
    </row>
    <row r="82" spans="1:7" s="3" customFormat="1" ht="31.5">
      <c r="A82" s="12" t="s">
        <v>259</v>
      </c>
      <c r="B82" s="13" t="s">
        <v>56</v>
      </c>
      <c r="C82" s="14" t="s">
        <v>57</v>
      </c>
      <c r="D82" s="35">
        <v>1</v>
      </c>
      <c r="E82" s="17">
        <v>4</v>
      </c>
      <c r="F82" s="36">
        <v>98557</v>
      </c>
      <c r="G82" s="36">
        <f aca="true" t="shared" si="1" ref="G82:G88">E82*F82</f>
        <v>394228</v>
      </c>
    </row>
    <row r="83" spans="1:7" s="3" customFormat="1" ht="31.5">
      <c r="A83" s="12" t="s">
        <v>260</v>
      </c>
      <c r="B83" s="13" t="s">
        <v>56</v>
      </c>
      <c r="C83" s="14" t="s">
        <v>58</v>
      </c>
      <c r="D83" s="35">
        <v>1</v>
      </c>
      <c r="E83" s="17">
        <v>4</v>
      </c>
      <c r="F83" s="36">
        <v>98557</v>
      </c>
      <c r="G83" s="36">
        <f t="shared" si="1"/>
        <v>394228</v>
      </c>
    </row>
    <row r="84" spans="1:7" s="3" customFormat="1" ht="31.5">
      <c r="A84" s="12" t="s">
        <v>261</v>
      </c>
      <c r="B84" s="13" t="s">
        <v>56</v>
      </c>
      <c r="C84" s="14" t="s">
        <v>262</v>
      </c>
      <c r="D84" s="35">
        <v>1</v>
      </c>
      <c r="E84" s="17">
        <v>4</v>
      </c>
      <c r="F84" s="36">
        <v>98557</v>
      </c>
      <c r="G84" s="36">
        <f t="shared" si="1"/>
        <v>394228</v>
      </c>
    </row>
    <row r="85" spans="1:7" s="3" customFormat="1" ht="31.5">
      <c r="A85" s="12" t="s">
        <v>263</v>
      </c>
      <c r="B85" s="15" t="s">
        <v>56</v>
      </c>
      <c r="C85" s="16" t="s">
        <v>264</v>
      </c>
      <c r="D85" s="35">
        <v>1</v>
      </c>
      <c r="E85" s="17">
        <v>4</v>
      </c>
      <c r="F85" s="36">
        <v>98557</v>
      </c>
      <c r="G85" s="36">
        <f t="shared" si="1"/>
        <v>394228</v>
      </c>
    </row>
    <row r="86" spans="1:7" s="3" customFormat="1" ht="31.5">
      <c r="A86" s="12">
        <v>74</v>
      </c>
      <c r="B86" s="15" t="s">
        <v>56</v>
      </c>
      <c r="C86" s="16" t="s">
        <v>272</v>
      </c>
      <c r="D86" s="35">
        <v>1</v>
      </c>
      <c r="E86" s="17">
        <v>4</v>
      </c>
      <c r="F86" s="36">
        <v>98558</v>
      </c>
      <c r="G86" s="36">
        <f t="shared" si="1"/>
        <v>394232</v>
      </c>
    </row>
    <row r="87" spans="1:7" s="3" customFormat="1" ht="15.75">
      <c r="A87" s="12">
        <v>75</v>
      </c>
      <c r="B87" s="13" t="s">
        <v>59</v>
      </c>
      <c r="C87" s="14" t="s">
        <v>265</v>
      </c>
      <c r="D87" s="35">
        <v>1</v>
      </c>
      <c r="E87" s="17">
        <v>4</v>
      </c>
      <c r="F87" s="36">
        <v>98557</v>
      </c>
      <c r="G87" s="36">
        <f t="shared" si="1"/>
        <v>394228</v>
      </c>
    </row>
    <row r="88" spans="1:7" s="4" customFormat="1" ht="47.25">
      <c r="A88" s="12">
        <v>76</v>
      </c>
      <c r="B88" s="13" t="s">
        <v>266</v>
      </c>
      <c r="C88" s="14" t="s">
        <v>267</v>
      </c>
      <c r="D88" s="35" t="s">
        <v>270</v>
      </c>
      <c r="E88" s="17">
        <v>4</v>
      </c>
      <c r="F88" s="36">
        <v>144158</v>
      </c>
      <c r="G88" s="36">
        <f t="shared" si="1"/>
        <v>576632</v>
      </c>
    </row>
    <row r="89" spans="1:7" s="3" customFormat="1" ht="15.75">
      <c r="A89" s="12">
        <v>77</v>
      </c>
      <c r="B89" s="13" t="s">
        <v>61</v>
      </c>
      <c r="C89" s="14" t="s">
        <v>268</v>
      </c>
      <c r="D89" s="35">
        <v>1</v>
      </c>
      <c r="E89" s="17">
        <v>4</v>
      </c>
      <c r="F89" s="36">
        <v>98557</v>
      </c>
      <c r="G89" s="36">
        <f aca="true" t="shared" si="2" ref="G89:G101">E89*F89</f>
        <v>394228</v>
      </c>
    </row>
    <row r="90" spans="1:7" s="3" customFormat="1" ht="15.75">
      <c r="A90" s="12">
        <v>78</v>
      </c>
      <c r="B90" s="13" t="s">
        <v>62</v>
      </c>
      <c r="C90" s="14" t="s">
        <v>269</v>
      </c>
      <c r="D90" s="35" t="s">
        <v>271</v>
      </c>
      <c r="E90" s="17">
        <v>4</v>
      </c>
      <c r="F90" s="36">
        <v>191244</v>
      </c>
      <c r="G90" s="36">
        <f t="shared" si="2"/>
        <v>764976</v>
      </c>
    </row>
    <row r="91" spans="1:7" s="3" customFormat="1" ht="15.75">
      <c r="A91" s="167" t="s">
        <v>63</v>
      </c>
      <c r="B91" s="167"/>
      <c r="C91" s="167"/>
      <c r="D91" s="167"/>
      <c r="E91" s="167"/>
      <c r="F91" s="167"/>
      <c r="G91" s="167"/>
    </row>
    <row r="92" spans="1:7" s="3" customFormat="1" ht="31.5">
      <c r="A92" s="17">
        <v>79</v>
      </c>
      <c r="B92" s="13" t="s">
        <v>64</v>
      </c>
      <c r="C92" s="14" t="s">
        <v>273</v>
      </c>
      <c r="D92" s="17">
        <v>2</v>
      </c>
      <c r="E92" s="17">
        <v>5.5</v>
      </c>
      <c r="F92" s="44">
        <v>115177</v>
      </c>
      <c r="G92" s="36">
        <f t="shared" si="2"/>
        <v>633473.5</v>
      </c>
    </row>
    <row r="93" spans="1:7" s="3" customFormat="1" ht="47.25">
      <c r="A93" s="17">
        <v>80</v>
      </c>
      <c r="B93" s="13" t="s">
        <v>65</v>
      </c>
      <c r="C93" s="14" t="s">
        <v>274</v>
      </c>
      <c r="D93" s="17">
        <v>2</v>
      </c>
      <c r="E93" s="17">
        <v>5.5</v>
      </c>
      <c r="F93" s="44">
        <v>115177</v>
      </c>
      <c r="G93" s="36">
        <f t="shared" si="2"/>
        <v>633473.5</v>
      </c>
    </row>
    <row r="94" spans="1:7" s="3" customFormat="1" ht="31.5">
      <c r="A94" s="17">
        <v>81</v>
      </c>
      <c r="B94" s="19" t="s">
        <v>66</v>
      </c>
      <c r="C94" s="14" t="s">
        <v>275</v>
      </c>
      <c r="D94" s="17">
        <v>1</v>
      </c>
      <c r="E94" s="17">
        <v>5</v>
      </c>
      <c r="F94" s="44">
        <v>98557</v>
      </c>
      <c r="G94" s="36">
        <f t="shared" si="2"/>
        <v>492785</v>
      </c>
    </row>
    <row r="95" spans="1:7" s="3" customFormat="1" ht="31.5">
      <c r="A95" s="17">
        <v>82</v>
      </c>
      <c r="B95" s="19" t="s">
        <v>67</v>
      </c>
      <c r="C95" s="14" t="s">
        <v>276</v>
      </c>
      <c r="D95" s="17">
        <v>1</v>
      </c>
      <c r="E95" s="17">
        <v>5</v>
      </c>
      <c r="F95" s="44">
        <v>98557</v>
      </c>
      <c r="G95" s="36">
        <f t="shared" si="2"/>
        <v>492785</v>
      </c>
    </row>
    <row r="96" spans="1:7" s="3" customFormat="1" ht="31.5">
      <c r="A96" s="17">
        <v>83</v>
      </c>
      <c r="B96" s="19" t="s">
        <v>68</v>
      </c>
      <c r="C96" s="14" t="s">
        <v>277</v>
      </c>
      <c r="D96" s="17">
        <v>1</v>
      </c>
      <c r="E96" s="17">
        <v>5</v>
      </c>
      <c r="F96" s="44">
        <v>98557</v>
      </c>
      <c r="G96" s="36">
        <f t="shared" si="2"/>
        <v>492785</v>
      </c>
    </row>
    <row r="97" spans="1:7" s="3" customFormat="1" ht="31.5">
      <c r="A97" s="17">
        <v>84</v>
      </c>
      <c r="B97" s="19" t="s">
        <v>68</v>
      </c>
      <c r="C97" s="14" t="s">
        <v>278</v>
      </c>
      <c r="D97" s="17">
        <v>1</v>
      </c>
      <c r="E97" s="17">
        <v>5</v>
      </c>
      <c r="F97" s="44">
        <v>98557</v>
      </c>
      <c r="G97" s="36">
        <f t="shared" si="2"/>
        <v>492785</v>
      </c>
    </row>
    <row r="98" spans="1:7" s="3" customFormat="1" ht="31.5">
      <c r="A98" s="17">
        <v>85</v>
      </c>
      <c r="B98" s="19" t="s">
        <v>69</v>
      </c>
      <c r="C98" s="14" t="s">
        <v>279</v>
      </c>
      <c r="D98" s="17">
        <v>1</v>
      </c>
      <c r="E98" s="17">
        <v>5</v>
      </c>
      <c r="F98" s="44">
        <v>98557</v>
      </c>
      <c r="G98" s="36">
        <f t="shared" si="2"/>
        <v>492785</v>
      </c>
    </row>
    <row r="99" spans="1:7" s="3" customFormat="1" ht="15.75">
      <c r="A99" s="17">
        <v>86</v>
      </c>
      <c r="B99" s="19" t="s">
        <v>70</v>
      </c>
      <c r="C99" s="14" t="s">
        <v>280</v>
      </c>
      <c r="D99" s="17">
        <v>1</v>
      </c>
      <c r="E99" s="17">
        <v>5</v>
      </c>
      <c r="F99" s="44">
        <v>191244</v>
      </c>
      <c r="G99" s="36">
        <f t="shared" si="2"/>
        <v>956220</v>
      </c>
    </row>
    <row r="100" spans="1:7" s="3" customFormat="1" ht="15.75">
      <c r="A100" s="167" t="s">
        <v>71</v>
      </c>
      <c r="B100" s="167"/>
      <c r="C100" s="167"/>
      <c r="D100" s="167"/>
      <c r="E100" s="167"/>
      <c r="F100" s="167"/>
      <c r="G100" s="167"/>
    </row>
    <row r="101" spans="1:7" s="3" customFormat="1" ht="31.5">
      <c r="A101" s="17">
        <v>87</v>
      </c>
      <c r="B101" s="21" t="s">
        <v>72</v>
      </c>
      <c r="C101" s="22" t="s">
        <v>281</v>
      </c>
      <c r="D101" s="17">
        <v>1</v>
      </c>
      <c r="E101" s="17">
        <v>2</v>
      </c>
      <c r="F101" s="44">
        <v>104871</v>
      </c>
      <c r="G101" s="36">
        <f t="shared" si="2"/>
        <v>209742</v>
      </c>
    </row>
    <row r="102" spans="1:7" s="3" customFormat="1" ht="31.5">
      <c r="A102" s="17">
        <v>88</v>
      </c>
      <c r="B102" s="21" t="s">
        <v>73</v>
      </c>
      <c r="C102" s="22" t="s">
        <v>282</v>
      </c>
      <c r="D102" s="17">
        <v>1</v>
      </c>
      <c r="E102" s="17">
        <v>2</v>
      </c>
      <c r="F102" s="44">
        <v>104871</v>
      </c>
      <c r="G102" s="36">
        <f aca="true" t="shared" si="3" ref="G102:G165">E102*F102</f>
        <v>209742</v>
      </c>
    </row>
    <row r="103" spans="1:7" s="3" customFormat="1" ht="15.75">
      <c r="A103" s="17">
        <v>89</v>
      </c>
      <c r="B103" s="21" t="s">
        <v>74</v>
      </c>
      <c r="C103" s="22" t="s">
        <v>283</v>
      </c>
      <c r="D103" s="17">
        <v>2</v>
      </c>
      <c r="E103" s="17">
        <v>2</v>
      </c>
      <c r="F103" s="44">
        <v>121753</v>
      </c>
      <c r="G103" s="36">
        <f t="shared" si="3"/>
        <v>243506</v>
      </c>
    </row>
    <row r="104" spans="1:7" s="3" customFormat="1" ht="31.5">
      <c r="A104" s="17">
        <v>90</v>
      </c>
      <c r="B104" s="21" t="s">
        <v>75</v>
      </c>
      <c r="C104" s="22" t="s">
        <v>284</v>
      </c>
      <c r="D104" s="17">
        <v>2</v>
      </c>
      <c r="E104" s="17">
        <v>2</v>
      </c>
      <c r="F104" s="44">
        <v>121753</v>
      </c>
      <c r="G104" s="36">
        <f t="shared" si="3"/>
        <v>243506</v>
      </c>
    </row>
    <row r="105" spans="1:7" s="3" customFormat="1" ht="15.75">
      <c r="A105" s="17">
        <v>91</v>
      </c>
      <c r="B105" s="21" t="s">
        <v>75</v>
      </c>
      <c r="C105" s="22" t="s">
        <v>285</v>
      </c>
      <c r="D105" s="17">
        <v>2</v>
      </c>
      <c r="E105" s="17">
        <v>2</v>
      </c>
      <c r="F105" s="44">
        <v>121753</v>
      </c>
      <c r="G105" s="36">
        <f t="shared" si="3"/>
        <v>243506</v>
      </c>
    </row>
    <row r="106" spans="1:7" s="3" customFormat="1" ht="15.75">
      <c r="A106" s="17">
        <v>92</v>
      </c>
      <c r="B106" s="21" t="s">
        <v>76</v>
      </c>
      <c r="C106" s="22" t="s">
        <v>286</v>
      </c>
      <c r="D106" s="17">
        <v>2</v>
      </c>
      <c r="E106" s="17">
        <v>2</v>
      </c>
      <c r="F106" s="44">
        <v>121753</v>
      </c>
      <c r="G106" s="36">
        <f t="shared" si="3"/>
        <v>243506</v>
      </c>
    </row>
    <row r="107" spans="1:7" s="3" customFormat="1" ht="15.75">
      <c r="A107" s="17">
        <v>93</v>
      </c>
      <c r="B107" s="21" t="s">
        <v>77</v>
      </c>
      <c r="C107" s="22" t="s">
        <v>287</v>
      </c>
      <c r="D107" s="17">
        <v>2</v>
      </c>
      <c r="E107" s="17">
        <v>2</v>
      </c>
      <c r="F107" s="44">
        <v>121753</v>
      </c>
      <c r="G107" s="36">
        <f t="shared" si="3"/>
        <v>243506</v>
      </c>
    </row>
    <row r="108" spans="1:7" s="3" customFormat="1" ht="15.75">
      <c r="A108" s="17">
        <v>94</v>
      </c>
      <c r="B108" s="21" t="s">
        <v>78</v>
      </c>
      <c r="C108" s="22" t="s">
        <v>288</v>
      </c>
      <c r="D108" s="17">
        <v>2</v>
      </c>
      <c r="E108" s="17">
        <v>2</v>
      </c>
      <c r="F108" s="44">
        <v>121753</v>
      </c>
      <c r="G108" s="36">
        <f t="shared" si="3"/>
        <v>243506</v>
      </c>
    </row>
    <row r="109" spans="1:7" s="3" customFormat="1" ht="15.75">
      <c r="A109" s="17">
        <v>95</v>
      </c>
      <c r="B109" s="21" t="s">
        <v>78</v>
      </c>
      <c r="C109" s="22" t="s">
        <v>289</v>
      </c>
      <c r="D109" s="17">
        <v>2</v>
      </c>
      <c r="E109" s="17">
        <v>2</v>
      </c>
      <c r="F109" s="44">
        <v>121753</v>
      </c>
      <c r="G109" s="36">
        <f t="shared" si="3"/>
        <v>243506</v>
      </c>
    </row>
    <row r="110" spans="1:7" s="3" customFormat="1" ht="31.5">
      <c r="A110" s="17">
        <v>96</v>
      </c>
      <c r="B110" s="21" t="s">
        <v>79</v>
      </c>
      <c r="C110" s="22" t="s">
        <v>290</v>
      </c>
      <c r="D110" s="17">
        <v>2</v>
      </c>
      <c r="E110" s="17">
        <v>2</v>
      </c>
      <c r="F110" s="44">
        <v>121753</v>
      </c>
      <c r="G110" s="36">
        <f t="shared" si="3"/>
        <v>243506</v>
      </c>
    </row>
    <row r="111" spans="1:7" s="3" customFormat="1" ht="15.75">
      <c r="A111" s="17">
        <v>97</v>
      </c>
      <c r="B111" s="21" t="s">
        <v>79</v>
      </c>
      <c r="C111" s="22" t="s">
        <v>291</v>
      </c>
      <c r="D111" s="17">
        <v>2</v>
      </c>
      <c r="E111" s="17">
        <v>2</v>
      </c>
      <c r="F111" s="44">
        <v>121753</v>
      </c>
      <c r="G111" s="36">
        <f t="shared" si="3"/>
        <v>243506</v>
      </c>
    </row>
    <row r="112" spans="1:7" s="3" customFormat="1" ht="31.5">
      <c r="A112" s="17">
        <v>98</v>
      </c>
      <c r="B112" s="21" t="s">
        <v>80</v>
      </c>
      <c r="C112" s="22" t="s">
        <v>292</v>
      </c>
      <c r="D112" s="17">
        <v>2</v>
      </c>
      <c r="E112" s="17">
        <v>2</v>
      </c>
      <c r="F112" s="44">
        <v>121753</v>
      </c>
      <c r="G112" s="36">
        <f t="shared" si="3"/>
        <v>243506</v>
      </c>
    </row>
    <row r="113" spans="1:7" s="3" customFormat="1" ht="47.25">
      <c r="A113" s="17">
        <v>99</v>
      </c>
      <c r="B113" s="21" t="s">
        <v>81</v>
      </c>
      <c r="C113" s="22" t="s">
        <v>293</v>
      </c>
      <c r="D113" s="17">
        <v>2</v>
      </c>
      <c r="E113" s="17">
        <v>2</v>
      </c>
      <c r="F113" s="44">
        <v>121753</v>
      </c>
      <c r="G113" s="36">
        <f t="shared" si="3"/>
        <v>243506</v>
      </c>
    </row>
    <row r="114" spans="1:7" s="3" customFormat="1" ht="31.5">
      <c r="A114" s="17">
        <v>100</v>
      </c>
      <c r="B114" s="21" t="s">
        <v>82</v>
      </c>
      <c r="C114" s="22" t="s">
        <v>294</v>
      </c>
      <c r="D114" s="17">
        <v>2</v>
      </c>
      <c r="E114" s="17">
        <v>2</v>
      </c>
      <c r="F114" s="44">
        <v>121753</v>
      </c>
      <c r="G114" s="36">
        <f t="shared" si="3"/>
        <v>243506</v>
      </c>
    </row>
    <row r="115" spans="1:7" s="3" customFormat="1" ht="31.5">
      <c r="A115" s="17">
        <v>101</v>
      </c>
      <c r="B115" s="21" t="s">
        <v>83</v>
      </c>
      <c r="C115" s="22" t="s">
        <v>295</v>
      </c>
      <c r="D115" s="17">
        <v>2</v>
      </c>
      <c r="E115" s="17">
        <v>2</v>
      </c>
      <c r="F115" s="44">
        <v>121753</v>
      </c>
      <c r="G115" s="36">
        <f t="shared" si="3"/>
        <v>243506</v>
      </c>
    </row>
    <row r="116" spans="1:7" s="3" customFormat="1" ht="31.5">
      <c r="A116" s="17">
        <v>102</v>
      </c>
      <c r="B116" s="21" t="s">
        <v>84</v>
      </c>
      <c r="C116" s="22" t="s">
        <v>296</v>
      </c>
      <c r="D116" s="17">
        <v>2</v>
      </c>
      <c r="E116" s="17">
        <v>2</v>
      </c>
      <c r="F116" s="44">
        <v>121753</v>
      </c>
      <c r="G116" s="36">
        <f t="shared" si="3"/>
        <v>243506</v>
      </c>
    </row>
    <row r="117" spans="1:7" s="3" customFormat="1" ht="31.5">
      <c r="A117" s="17">
        <v>103</v>
      </c>
      <c r="B117" s="21" t="s">
        <v>85</v>
      </c>
      <c r="C117" s="22" t="s">
        <v>297</v>
      </c>
      <c r="D117" s="17">
        <v>2</v>
      </c>
      <c r="E117" s="17">
        <v>2</v>
      </c>
      <c r="F117" s="44">
        <v>121753</v>
      </c>
      <c r="G117" s="36">
        <f t="shared" si="3"/>
        <v>243506</v>
      </c>
    </row>
    <row r="118" spans="1:7" s="3" customFormat="1" ht="15.75">
      <c r="A118" s="17">
        <v>104</v>
      </c>
      <c r="B118" s="21" t="s">
        <v>85</v>
      </c>
      <c r="C118" s="22" t="s">
        <v>164</v>
      </c>
      <c r="D118" s="17">
        <v>2</v>
      </c>
      <c r="E118" s="17">
        <v>2</v>
      </c>
      <c r="F118" s="44">
        <v>121753</v>
      </c>
      <c r="G118" s="36">
        <f t="shared" si="3"/>
        <v>243506</v>
      </c>
    </row>
    <row r="119" spans="1:7" s="3" customFormat="1" ht="31.5">
      <c r="A119" s="17">
        <v>105</v>
      </c>
      <c r="B119" s="21" t="s">
        <v>85</v>
      </c>
      <c r="C119" s="22" t="s">
        <v>298</v>
      </c>
      <c r="D119" s="17">
        <v>2</v>
      </c>
      <c r="E119" s="17">
        <v>2</v>
      </c>
      <c r="F119" s="44">
        <v>121753</v>
      </c>
      <c r="G119" s="36">
        <f t="shared" si="3"/>
        <v>243506</v>
      </c>
    </row>
    <row r="120" spans="1:7" s="3" customFormat="1" ht="31.5">
      <c r="A120" s="17">
        <v>106</v>
      </c>
      <c r="B120" s="21" t="s">
        <v>85</v>
      </c>
      <c r="C120" s="22" t="s">
        <v>166</v>
      </c>
      <c r="D120" s="17">
        <v>2</v>
      </c>
      <c r="E120" s="17">
        <v>2</v>
      </c>
      <c r="F120" s="44">
        <v>121753</v>
      </c>
      <c r="G120" s="36">
        <f t="shared" si="3"/>
        <v>243506</v>
      </c>
    </row>
    <row r="121" spans="1:7" s="3" customFormat="1" ht="31.5">
      <c r="A121" s="17">
        <v>107</v>
      </c>
      <c r="B121" s="21" t="s">
        <v>85</v>
      </c>
      <c r="C121" s="22" t="s">
        <v>299</v>
      </c>
      <c r="D121" s="17">
        <v>2</v>
      </c>
      <c r="E121" s="17">
        <v>2</v>
      </c>
      <c r="F121" s="44">
        <v>121753</v>
      </c>
      <c r="G121" s="36">
        <f t="shared" si="3"/>
        <v>243506</v>
      </c>
    </row>
    <row r="122" spans="1:7" s="3" customFormat="1" ht="31.5">
      <c r="A122" s="17">
        <v>108</v>
      </c>
      <c r="B122" s="21" t="s">
        <v>86</v>
      </c>
      <c r="C122" s="22" t="s">
        <v>168</v>
      </c>
      <c r="D122" s="17">
        <v>2</v>
      </c>
      <c r="E122" s="17">
        <v>2</v>
      </c>
      <c r="F122" s="44">
        <v>121753</v>
      </c>
      <c r="G122" s="36">
        <f t="shared" si="3"/>
        <v>243506</v>
      </c>
    </row>
    <row r="123" spans="1:7" s="3" customFormat="1" ht="31.5">
      <c r="A123" s="17">
        <v>109</v>
      </c>
      <c r="B123" s="21" t="s">
        <v>87</v>
      </c>
      <c r="C123" s="22" t="s">
        <v>300</v>
      </c>
      <c r="D123" s="17">
        <v>2</v>
      </c>
      <c r="E123" s="17">
        <v>2</v>
      </c>
      <c r="F123" s="44">
        <v>121753</v>
      </c>
      <c r="G123" s="36">
        <f t="shared" si="3"/>
        <v>243506</v>
      </c>
    </row>
    <row r="124" spans="1:7" s="3" customFormat="1" ht="31.5">
      <c r="A124" s="17">
        <v>110</v>
      </c>
      <c r="B124" s="21" t="s">
        <v>87</v>
      </c>
      <c r="C124" s="22" t="s">
        <v>301</v>
      </c>
      <c r="D124" s="17">
        <v>2</v>
      </c>
      <c r="E124" s="17">
        <v>2</v>
      </c>
      <c r="F124" s="44">
        <v>121753</v>
      </c>
      <c r="G124" s="36">
        <f t="shared" si="3"/>
        <v>243506</v>
      </c>
    </row>
    <row r="125" spans="1:7" s="3" customFormat="1" ht="63">
      <c r="A125" s="17">
        <v>111</v>
      </c>
      <c r="B125" s="21" t="s">
        <v>88</v>
      </c>
      <c r="C125" s="22" t="s">
        <v>302</v>
      </c>
      <c r="D125" s="17">
        <v>2</v>
      </c>
      <c r="E125" s="17">
        <v>2</v>
      </c>
      <c r="F125" s="44">
        <v>121753</v>
      </c>
      <c r="G125" s="36">
        <f t="shared" si="3"/>
        <v>243506</v>
      </c>
    </row>
    <row r="126" spans="1:7" s="3" customFormat="1" ht="15.75">
      <c r="A126" s="17">
        <v>112</v>
      </c>
      <c r="B126" s="21" t="s">
        <v>89</v>
      </c>
      <c r="C126" s="22" t="s">
        <v>174</v>
      </c>
      <c r="D126" s="17">
        <v>2</v>
      </c>
      <c r="E126" s="17">
        <v>2</v>
      </c>
      <c r="F126" s="44">
        <v>121753</v>
      </c>
      <c r="G126" s="36">
        <f t="shared" si="3"/>
        <v>243506</v>
      </c>
    </row>
    <row r="127" spans="1:7" s="3" customFormat="1" ht="31.5">
      <c r="A127" s="17">
        <v>113</v>
      </c>
      <c r="B127" s="21" t="s">
        <v>90</v>
      </c>
      <c r="C127" s="22" t="s">
        <v>178</v>
      </c>
      <c r="D127" s="17">
        <v>2</v>
      </c>
      <c r="E127" s="17">
        <v>2</v>
      </c>
      <c r="F127" s="44">
        <v>121753</v>
      </c>
      <c r="G127" s="36">
        <f t="shared" si="3"/>
        <v>243506</v>
      </c>
    </row>
    <row r="128" spans="1:7" s="3" customFormat="1" ht="47.25">
      <c r="A128" s="17">
        <v>114</v>
      </c>
      <c r="B128" s="21" t="s">
        <v>91</v>
      </c>
      <c r="C128" s="22" t="s">
        <v>303</v>
      </c>
      <c r="D128" s="17">
        <v>2</v>
      </c>
      <c r="E128" s="17">
        <v>2</v>
      </c>
      <c r="F128" s="44">
        <v>121753</v>
      </c>
      <c r="G128" s="36">
        <f t="shared" si="3"/>
        <v>243506</v>
      </c>
    </row>
    <row r="129" spans="1:7" s="3" customFormat="1" ht="31.5">
      <c r="A129" s="17">
        <v>115</v>
      </c>
      <c r="B129" s="21" t="s">
        <v>92</v>
      </c>
      <c r="C129" s="22" t="s">
        <v>304</v>
      </c>
      <c r="D129" s="17">
        <v>2</v>
      </c>
      <c r="E129" s="17">
        <v>2</v>
      </c>
      <c r="F129" s="44">
        <v>121753</v>
      </c>
      <c r="G129" s="36">
        <f t="shared" si="3"/>
        <v>243506</v>
      </c>
    </row>
    <row r="130" spans="1:7" s="3" customFormat="1" ht="47.25">
      <c r="A130" s="17">
        <v>116</v>
      </c>
      <c r="B130" s="21" t="s">
        <v>93</v>
      </c>
      <c r="C130" s="22" t="s">
        <v>305</v>
      </c>
      <c r="D130" s="17">
        <v>2</v>
      </c>
      <c r="E130" s="17">
        <v>2</v>
      </c>
      <c r="F130" s="44">
        <v>121753</v>
      </c>
      <c r="G130" s="36">
        <f t="shared" si="3"/>
        <v>243506</v>
      </c>
    </row>
    <row r="131" spans="1:7" s="3" customFormat="1" ht="47.25">
      <c r="A131" s="17">
        <v>117</v>
      </c>
      <c r="B131" s="21" t="s">
        <v>94</v>
      </c>
      <c r="C131" s="22" t="s">
        <v>306</v>
      </c>
      <c r="D131" s="17">
        <v>2</v>
      </c>
      <c r="E131" s="17">
        <v>2</v>
      </c>
      <c r="F131" s="44">
        <v>121753</v>
      </c>
      <c r="G131" s="36">
        <f t="shared" si="3"/>
        <v>243506</v>
      </c>
    </row>
    <row r="132" spans="1:7" s="3" customFormat="1" ht="15.75">
      <c r="A132" s="17">
        <v>118</v>
      </c>
      <c r="B132" s="21" t="s">
        <v>95</v>
      </c>
      <c r="C132" s="22" t="s">
        <v>307</v>
      </c>
      <c r="D132" s="17">
        <v>1</v>
      </c>
      <c r="E132" s="17">
        <v>2</v>
      </c>
      <c r="F132" s="44">
        <v>104871</v>
      </c>
      <c r="G132" s="36">
        <f t="shared" si="3"/>
        <v>209742</v>
      </c>
    </row>
    <row r="133" spans="1:7" s="3" customFormat="1" ht="15.75">
      <c r="A133" s="17">
        <v>119</v>
      </c>
      <c r="B133" s="21" t="s">
        <v>96</v>
      </c>
      <c r="C133" s="22" t="s">
        <v>198</v>
      </c>
      <c r="D133" s="17">
        <v>1</v>
      </c>
      <c r="E133" s="17">
        <v>2</v>
      </c>
      <c r="F133" s="44">
        <v>104871</v>
      </c>
      <c r="G133" s="36">
        <f t="shared" si="3"/>
        <v>209742</v>
      </c>
    </row>
    <row r="134" spans="1:7" s="3" customFormat="1" ht="15.75">
      <c r="A134" s="17">
        <v>120</v>
      </c>
      <c r="B134" s="21" t="s">
        <v>96</v>
      </c>
      <c r="C134" s="22" t="s">
        <v>308</v>
      </c>
      <c r="D134" s="17">
        <v>1</v>
      </c>
      <c r="E134" s="17">
        <v>2</v>
      </c>
      <c r="F134" s="44">
        <v>104871</v>
      </c>
      <c r="G134" s="36">
        <f t="shared" si="3"/>
        <v>209742</v>
      </c>
    </row>
    <row r="135" spans="1:7" s="3" customFormat="1" ht="15.75">
      <c r="A135" s="17">
        <v>121</v>
      </c>
      <c r="B135" s="21" t="s">
        <v>96</v>
      </c>
      <c r="C135" s="22" t="s">
        <v>309</v>
      </c>
      <c r="D135" s="17">
        <v>1</v>
      </c>
      <c r="E135" s="17">
        <v>2</v>
      </c>
      <c r="F135" s="44">
        <v>104871</v>
      </c>
      <c r="G135" s="36">
        <f t="shared" si="3"/>
        <v>209742</v>
      </c>
    </row>
    <row r="136" spans="1:7" s="3" customFormat="1" ht="15.75">
      <c r="A136" s="17">
        <v>122</v>
      </c>
      <c r="B136" s="21" t="s">
        <v>97</v>
      </c>
      <c r="C136" s="22" t="s">
        <v>204</v>
      </c>
      <c r="D136" s="17">
        <v>1</v>
      </c>
      <c r="E136" s="17">
        <v>2</v>
      </c>
      <c r="F136" s="44">
        <v>104871</v>
      </c>
      <c r="G136" s="36">
        <f t="shared" si="3"/>
        <v>209742</v>
      </c>
    </row>
    <row r="137" spans="1:7" s="3" customFormat="1" ht="15.75">
      <c r="A137" s="17">
        <v>123</v>
      </c>
      <c r="B137" s="21" t="s">
        <v>97</v>
      </c>
      <c r="C137" s="22" t="s">
        <v>310</v>
      </c>
      <c r="D137" s="17">
        <v>1</v>
      </c>
      <c r="E137" s="17">
        <v>2</v>
      </c>
      <c r="F137" s="44">
        <v>104871</v>
      </c>
      <c r="G137" s="36">
        <f t="shared" si="3"/>
        <v>209742</v>
      </c>
    </row>
    <row r="138" spans="1:7" s="3" customFormat="1" ht="31.5">
      <c r="A138" s="17">
        <v>124</v>
      </c>
      <c r="B138" s="21" t="s">
        <v>98</v>
      </c>
      <c r="C138" s="22" t="s">
        <v>311</v>
      </c>
      <c r="D138" s="17">
        <v>1</v>
      </c>
      <c r="E138" s="17">
        <v>2</v>
      </c>
      <c r="F138" s="44">
        <v>104871</v>
      </c>
      <c r="G138" s="36">
        <f t="shared" si="3"/>
        <v>209742</v>
      </c>
    </row>
    <row r="139" spans="1:7" s="3" customFormat="1" ht="15.75">
      <c r="A139" s="17">
        <v>125</v>
      </c>
      <c r="B139" s="21" t="s">
        <v>99</v>
      </c>
      <c r="C139" s="22" t="s">
        <v>312</v>
      </c>
      <c r="D139" s="17">
        <v>1</v>
      </c>
      <c r="E139" s="17">
        <v>2</v>
      </c>
      <c r="F139" s="44">
        <v>104871</v>
      </c>
      <c r="G139" s="36">
        <f t="shared" si="3"/>
        <v>209742</v>
      </c>
    </row>
    <row r="140" spans="1:7" s="3" customFormat="1" ht="15.75">
      <c r="A140" s="17">
        <v>126</v>
      </c>
      <c r="B140" s="21" t="s">
        <v>100</v>
      </c>
      <c r="C140" s="22" t="s">
        <v>313</v>
      </c>
      <c r="D140" s="17">
        <v>1</v>
      </c>
      <c r="E140" s="17">
        <v>2</v>
      </c>
      <c r="F140" s="44">
        <v>104871</v>
      </c>
      <c r="G140" s="36">
        <f t="shared" si="3"/>
        <v>209742</v>
      </c>
    </row>
    <row r="141" spans="1:7" s="3" customFormat="1" ht="31.5">
      <c r="A141" s="17">
        <v>127</v>
      </c>
      <c r="B141" s="21" t="s">
        <v>101</v>
      </c>
      <c r="C141" s="22" t="s">
        <v>314</v>
      </c>
      <c r="D141" s="17">
        <v>1</v>
      </c>
      <c r="E141" s="17">
        <v>2</v>
      </c>
      <c r="F141" s="44">
        <v>104871</v>
      </c>
      <c r="G141" s="36">
        <f t="shared" si="3"/>
        <v>209742</v>
      </c>
    </row>
    <row r="142" spans="1:7" s="3" customFormat="1" ht="15.75">
      <c r="A142" s="17">
        <v>128</v>
      </c>
      <c r="B142" s="21" t="s">
        <v>102</v>
      </c>
      <c r="C142" s="22" t="s">
        <v>315</v>
      </c>
      <c r="D142" s="17">
        <v>1</v>
      </c>
      <c r="E142" s="17">
        <v>2</v>
      </c>
      <c r="F142" s="44">
        <v>104871</v>
      </c>
      <c r="G142" s="36">
        <f t="shared" si="3"/>
        <v>209742</v>
      </c>
    </row>
    <row r="143" spans="1:7" s="3" customFormat="1" ht="31.5">
      <c r="A143" s="17">
        <v>129</v>
      </c>
      <c r="B143" s="21" t="s">
        <v>103</v>
      </c>
      <c r="C143" s="22" t="s">
        <v>316</v>
      </c>
      <c r="D143" s="17">
        <v>1</v>
      </c>
      <c r="E143" s="17">
        <v>2</v>
      </c>
      <c r="F143" s="44">
        <v>104871</v>
      </c>
      <c r="G143" s="36">
        <f t="shared" si="3"/>
        <v>209742</v>
      </c>
    </row>
    <row r="144" spans="1:7" s="3" customFormat="1" ht="31.5">
      <c r="A144" s="17">
        <v>130</v>
      </c>
      <c r="B144" s="21" t="s">
        <v>104</v>
      </c>
      <c r="C144" s="22" t="s">
        <v>317</v>
      </c>
      <c r="D144" s="17">
        <v>1</v>
      </c>
      <c r="E144" s="17">
        <v>2</v>
      </c>
      <c r="F144" s="44">
        <v>104871</v>
      </c>
      <c r="G144" s="36">
        <f t="shared" si="3"/>
        <v>209742</v>
      </c>
    </row>
    <row r="145" spans="1:7" s="3" customFormat="1" ht="15.75">
      <c r="A145" s="17">
        <v>131</v>
      </c>
      <c r="B145" s="21" t="s">
        <v>104</v>
      </c>
      <c r="C145" s="22" t="s">
        <v>318</v>
      </c>
      <c r="D145" s="17">
        <v>1</v>
      </c>
      <c r="E145" s="17">
        <v>2</v>
      </c>
      <c r="F145" s="44">
        <v>104871</v>
      </c>
      <c r="G145" s="36">
        <f t="shared" si="3"/>
        <v>209742</v>
      </c>
    </row>
    <row r="146" spans="1:7" s="3" customFormat="1" ht="31.5">
      <c r="A146" s="17">
        <v>132</v>
      </c>
      <c r="B146" s="21" t="s">
        <v>104</v>
      </c>
      <c r="C146" s="22" t="s">
        <v>319</v>
      </c>
      <c r="D146" s="17">
        <v>1</v>
      </c>
      <c r="E146" s="17">
        <v>2</v>
      </c>
      <c r="F146" s="44">
        <v>104871</v>
      </c>
      <c r="G146" s="36">
        <f t="shared" si="3"/>
        <v>209742</v>
      </c>
    </row>
    <row r="147" spans="1:7" s="3" customFormat="1" ht="15.75">
      <c r="A147" s="17">
        <v>133</v>
      </c>
      <c r="B147" s="21" t="s">
        <v>104</v>
      </c>
      <c r="C147" s="22" t="s">
        <v>320</v>
      </c>
      <c r="D147" s="17">
        <v>1</v>
      </c>
      <c r="E147" s="17">
        <v>2</v>
      </c>
      <c r="F147" s="44">
        <v>104871</v>
      </c>
      <c r="G147" s="36">
        <f t="shared" si="3"/>
        <v>209742</v>
      </c>
    </row>
    <row r="148" spans="1:7" s="3" customFormat="1" ht="31.5">
      <c r="A148" s="17">
        <v>134</v>
      </c>
      <c r="B148" s="21" t="s">
        <v>104</v>
      </c>
      <c r="C148" s="22" t="s">
        <v>321</v>
      </c>
      <c r="D148" s="17">
        <v>1</v>
      </c>
      <c r="E148" s="17">
        <v>2</v>
      </c>
      <c r="F148" s="44">
        <v>104871</v>
      </c>
      <c r="G148" s="36">
        <f t="shared" si="3"/>
        <v>209742</v>
      </c>
    </row>
    <row r="149" spans="1:7" s="3" customFormat="1" ht="31.5">
      <c r="A149" s="17">
        <v>135</v>
      </c>
      <c r="B149" s="21" t="s">
        <v>104</v>
      </c>
      <c r="C149" s="22" t="s">
        <v>322</v>
      </c>
      <c r="D149" s="17">
        <v>1</v>
      </c>
      <c r="E149" s="17">
        <v>2</v>
      </c>
      <c r="F149" s="44">
        <v>104871</v>
      </c>
      <c r="G149" s="36">
        <f t="shared" si="3"/>
        <v>209742</v>
      </c>
    </row>
    <row r="150" spans="1:7" s="3" customFormat="1" ht="15.75">
      <c r="A150" s="17">
        <v>136</v>
      </c>
      <c r="B150" s="21" t="s">
        <v>104</v>
      </c>
      <c r="C150" s="22" t="s">
        <v>323</v>
      </c>
      <c r="D150" s="17">
        <v>1</v>
      </c>
      <c r="E150" s="17">
        <v>2</v>
      </c>
      <c r="F150" s="44">
        <v>104871</v>
      </c>
      <c r="G150" s="36">
        <f t="shared" si="3"/>
        <v>209742</v>
      </c>
    </row>
    <row r="151" spans="1:7" s="3" customFormat="1" ht="31.5">
      <c r="A151" s="17">
        <v>137</v>
      </c>
      <c r="B151" s="21" t="s">
        <v>105</v>
      </c>
      <c r="C151" s="22" t="s">
        <v>224</v>
      </c>
      <c r="D151" s="17">
        <v>1</v>
      </c>
      <c r="E151" s="17">
        <v>2</v>
      </c>
      <c r="F151" s="44">
        <v>104871</v>
      </c>
      <c r="G151" s="36">
        <f t="shared" si="3"/>
        <v>209742</v>
      </c>
    </row>
    <row r="152" spans="1:7" s="3" customFormat="1" ht="31.5">
      <c r="A152" s="17">
        <v>138</v>
      </c>
      <c r="B152" s="21" t="s">
        <v>106</v>
      </c>
      <c r="C152" s="22" t="s">
        <v>324</v>
      </c>
      <c r="D152" s="17">
        <v>1</v>
      </c>
      <c r="E152" s="17">
        <v>2</v>
      </c>
      <c r="F152" s="44">
        <v>104871</v>
      </c>
      <c r="G152" s="36">
        <f t="shared" si="3"/>
        <v>209742</v>
      </c>
    </row>
    <row r="153" spans="1:7" s="3" customFormat="1" ht="15.75">
      <c r="A153" s="17">
        <v>139</v>
      </c>
      <c r="B153" s="21" t="s">
        <v>106</v>
      </c>
      <c r="C153" s="22" t="s">
        <v>325</v>
      </c>
      <c r="D153" s="17">
        <v>1</v>
      </c>
      <c r="E153" s="17">
        <v>2</v>
      </c>
      <c r="F153" s="44">
        <v>104871</v>
      </c>
      <c r="G153" s="36">
        <f t="shared" si="3"/>
        <v>209742</v>
      </c>
    </row>
    <row r="154" spans="1:7" s="3" customFormat="1" ht="15.75">
      <c r="A154" s="17">
        <v>140</v>
      </c>
      <c r="B154" s="21" t="s">
        <v>106</v>
      </c>
      <c r="C154" s="22" t="s">
        <v>326</v>
      </c>
      <c r="D154" s="17">
        <v>1</v>
      </c>
      <c r="E154" s="17">
        <v>2</v>
      </c>
      <c r="F154" s="44">
        <v>104871</v>
      </c>
      <c r="G154" s="36">
        <f t="shared" si="3"/>
        <v>209742</v>
      </c>
    </row>
    <row r="155" spans="1:7" s="3" customFormat="1" ht="31.5">
      <c r="A155" s="17">
        <v>141</v>
      </c>
      <c r="B155" s="21" t="s">
        <v>106</v>
      </c>
      <c r="C155" s="22" t="s">
        <v>327</v>
      </c>
      <c r="D155" s="17">
        <v>1</v>
      </c>
      <c r="E155" s="17">
        <v>2</v>
      </c>
      <c r="F155" s="44">
        <v>104871</v>
      </c>
      <c r="G155" s="36">
        <f t="shared" si="3"/>
        <v>209742</v>
      </c>
    </row>
    <row r="156" spans="1:7" s="3" customFormat="1" ht="15.75">
      <c r="A156" s="17">
        <v>142</v>
      </c>
      <c r="B156" s="21" t="s">
        <v>106</v>
      </c>
      <c r="C156" s="22" t="s">
        <v>328</v>
      </c>
      <c r="D156" s="17">
        <v>1</v>
      </c>
      <c r="E156" s="17">
        <v>2</v>
      </c>
      <c r="F156" s="44">
        <v>104871</v>
      </c>
      <c r="G156" s="36">
        <f t="shared" si="3"/>
        <v>209742</v>
      </c>
    </row>
    <row r="157" spans="1:7" s="3" customFormat="1" ht="31.5">
      <c r="A157" s="17">
        <v>143</v>
      </c>
      <c r="B157" s="21" t="s">
        <v>106</v>
      </c>
      <c r="C157" s="22" t="s">
        <v>329</v>
      </c>
      <c r="D157" s="17">
        <v>1</v>
      </c>
      <c r="E157" s="17">
        <v>2</v>
      </c>
      <c r="F157" s="44">
        <v>104871</v>
      </c>
      <c r="G157" s="36">
        <f t="shared" si="3"/>
        <v>209742</v>
      </c>
    </row>
    <row r="158" spans="1:7" s="3" customFormat="1" ht="31.5">
      <c r="A158" s="17">
        <v>144</v>
      </c>
      <c r="B158" s="21" t="s">
        <v>106</v>
      </c>
      <c r="C158" s="22" t="s">
        <v>330</v>
      </c>
      <c r="D158" s="17">
        <v>1</v>
      </c>
      <c r="E158" s="17">
        <v>2</v>
      </c>
      <c r="F158" s="44">
        <v>104871</v>
      </c>
      <c r="G158" s="36">
        <f t="shared" si="3"/>
        <v>209742</v>
      </c>
    </row>
    <row r="159" spans="1:7" s="3" customFormat="1" ht="31.5">
      <c r="A159" s="17">
        <v>145</v>
      </c>
      <c r="B159" s="21" t="s">
        <v>107</v>
      </c>
      <c r="C159" s="22" t="s">
        <v>331</v>
      </c>
      <c r="D159" s="17">
        <v>1</v>
      </c>
      <c r="E159" s="17">
        <v>2</v>
      </c>
      <c r="F159" s="44">
        <v>104871</v>
      </c>
      <c r="G159" s="36">
        <f t="shared" si="3"/>
        <v>209742</v>
      </c>
    </row>
    <row r="160" spans="1:7" s="3" customFormat="1" ht="15.75">
      <c r="A160" s="17">
        <v>146</v>
      </c>
      <c r="B160" s="21" t="s">
        <v>108</v>
      </c>
      <c r="C160" s="22" t="s">
        <v>332</v>
      </c>
      <c r="D160" s="17">
        <v>1</v>
      </c>
      <c r="E160" s="17">
        <v>2</v>
      </c>
      <c r="F160" s="44">
        <v>104871</v>
      </c>
      <c r="G160" s="36">
        <f t="shared" si="3"/>
        <v>209742</v>
      </c>
    </row>
    <row r="161" spans="1:7" s="3" customFormat="1" ht="15.75">
      <c r="A161" s="17">
        <v>147</v>
      </c>
      <c r="B161" s="21" t="s">
        <v>108</v>
      </c>
      <c r="C161" s="22" t="s">
        <v>333</v>
      </c>
      <c r="D161" s="17">
        <v>1</v>
      </c>
      <c r="E161" s="17">
        <v>2</v>
      </c>
      <c r="F161" s="44">
        <v>104871</v>
      </c>
      <c r="G161" s="36">
        <f t="shared" si="3"/>
        <v>209742</v>
      </c>
    </row>
    <row r="162" spans="1:7" s="3" customFormat="1" ht="31.5">
      <c r="A162" s="17">
        <v>148</v>
      </c>
      <c r="B162" s="21" t="s">
        <v>109</v>
      </c>
      <c r="C162" s="22" t="s">
        <v>334</v>
      </c>
      <c r="D162" s="17">
        <v>1</v>
      </c>
      <c r="E162" s="17">
        <v>2</v>
      </c>
      <c r="F162" s="44">
        <v>104871</v>
      </c>
      <c r="G162" s="36">
        <f t="shared" si="3"/>
        <v>209742</v>
      </c>
    </row>
    <row r="163" spans="1:7" s="3" customFormat="1" ht="15.75">
      <c r="A163" s="17">
        <v>149</v>
      </c>
      <c r="B163" s="21" t="s">
        <v>110</v>
      </c>
      <c r="C163" s="22" t="s">
        <v>335</v>
      </c>
      <c r="D163" s="17">
        <v>1</v>
      </c>
      <c r="E163" s="17">
        <v>2</v>
      </c>
      <c r="F163" s="44">
        <v>104871</v>
      </c>
      <c r="G163" s="36">
        <f t="shared" si="3"/>
        <v>209742</v>
      </c>
    </row>
    <row r="164" spans="1:7" s="3" customFormat="1" ht="15.75">
      <c r="A164" s="17">
        <v>150</v>
      </c>
      <c r="B164" s="21" t="s">
        <v>111</v>
      </c>
      <c r="C164" s="22" t="s">
        <v>336</v>
      </c>
      <c r="D164" s="17">
        <v>1</v>
      </c>
      <c r="E164" s="17">
        <v>2</v>
      </c>
      <c r="F164" s="44">
        <v>104871</v>
      </c>
      <c r="G164" s="36">
        <f t="shared" si="3"/>
        <v>209742</v>
      </c>
    </row>
    <row r="165" spans="1:7" s="3" customFormat="1" ht="15.75">
      <c r="A165" s="17">
        <v>151</v>
      </c>
      <c r="B165" s="21" t="s">
        <v>112</v>
      </c>
      <c r="C165" s="22" t="s">
        <v>337</v>
      </c>
      <c r="D165" s="17">
        <v>1</v>
      </c>
      <c r="E165" s="17">
        <v>2</v>
      </c>
      <c r="F165" s="44">
        <v>104871</v>
      </c>
      <c r="G165" s="36">
        <f t="shared" si="3"/>
        <v>209742</v>
      </c>
    </row>
    <row r="166" spans="1:7" s="3" customFormat="1" ht="15.75">
      <c r="A166" s="23"/>
      <c r="B166" s="24"/>
      <c r="C166" s="25"/>
      <c r="D166" s="23"/>
      <c r="E166" s="23"/>
      <c r="F166" s="23"/>
      <c r="G166" s="38"/>
    </row>
    <row r="167" spans="1:7" s="3" customFormat="1" ht="15.75">
      <c r="A167" s="168" t="s">
        <v>338</v>
      </c>
      <c r="B167" s="168"/>
      <c r="C167" s="168"/>
      <c r="D167" s="168"/>
      <c r="E167" s="168"/>
      <c r="F167" s="168"/>
      <c r="G167" s="168"/>
    </row>
    <row r="168" spans="1:7" s="3" customFormat="1" ht="15.75">
      <c r="A168" s="160" t="s">
        <v>7</v>
      </c>
      <c r="B168" s="160"/>
      <c r="C168" s="160"/>
      <c r="D168" s="160"/>
      <c r="E168" s="160"/>
      <c r="F168" s="160"/>
      <c r="G168" s="160"/>
    </row>
    <row r="169" spans="1:7" s="3" customFormat="1" ht="15.75">
      <c r="A169" s="158" t="s">
        <v>1</v>
      </c>
      <c r="B169" s="158" t="s">
        <v>2</v>
      </c>
      <c r="C169" s="158" t="s">
        <v>122</v>
      </c>
      <c r="D169" s="158" t="s">
        <v>4</v>
      </c>
      <c r="E169" s="158" t="s">
        <v>5</v>
      </c>
      <c r="F169" s="158" t="s">
        <v>3</v>
      </c>
      <c r="G169" s="158"/>
    </row>
    <row r="170" spans="1:7" s="3" customFormat="1" ht="63">
      <c r="A170" s="158"/>
      <c r="B170" s="158"/>
      <c r="C170" s="158"/>
      <c r="D170" s="158"/>
      <c r="E170" s="158"/>
      <c r="F170" s="28" t="s">
        <v>350</v>
      </c>
      <c r="G170" s="28" t="s">
        <v>6</v>
      </c>
    </row>
    <row r="171" spans="1:7" s="3" customFormat="1" ht="15.75">
      <c r="A171" s="28">
        <v>1</v>
      </c>
      <c r="B171" s="28">
        <v>2</v>
      </c>
      <c r="C171" s="28">
        <v>3</v>
      </c>
      <c r="D171" s="28"/>
      <c r="E171" s="28"/>
      <c r="F171" s="28">
        <v>4</v>
      </c>
      <c r="G171" s="28">
        <v>5</v>
      </c>
    </row>
    <row r="172" spans="1:7" s="3" customFormat="1" ht="15.75">
      <c r="A172" s="28">
        <v>1</v>
      </c>
      <c r="B172" s="29" t="s">
        <v>45</v>
      </c>
      <c r="C172" s="22" t="s">
        <v>218</v>
      </c>
      <c r="D172" s="17">
        <v>1</v>
      </c>
      <c r="E172" s="17">
        <v>5</v>
      </c>
      <c r="F172" s="44">
        <v>45000</v>
      </c>
      <c r="G172" s="36">
        <f>E172*F172</f>
        <v>225000</v>
      </c>
    </row>
    <row r="173" spans="1:7" s="3" customFormat="1" ht="15.75">
      <c r="A173" s="28">
        <v>2</v>
      </c>
      <c r="B173" s="29" t="s">
        <v>45</v>
      </c>
      <c r="C173" s="22" t="s">
        <v>220</v>
      </c>
      <c r="D173" s="17">
        <v>1</v>
      </c>
      <c r="E173" s="17">
        <v>5</v>
      </c>
      <c r="F173" s="44">
        <v>45000</v>
      </c>
      <c r="G173" s="36">
        <f>E173*F173</f>
        <v>225000</v>
      </c>
    </row>
    <row r="174" spans="1:7" s="3" customFormat="1" ht="15.75">
      <c r="A174" s="4"/>
      <c r="B174" s="39"/>
      <c r="C174" s="4"/>
      <c r="D174" s="37"/>
      <c r="E174" s="37"/>
      <c r="F174" s="37"/>
      <c r="G174" s="37"/>
    </row>
    <row r="175" spans="1:7" s="3" customFormat="1" ht="15.75">
      <c r="A175" s="160" t="s">
        <v>71</v>
      </c>
      <c r="B175" s="160"/>
      <c r="C175" s="160"/>
      <c r="D175" s="160"/>
      <c r="E175" s="160"/>
      <c r="F175" s="160"/>
      <c r="G175" s="160"/>
    </row>
    <row r="176" spans="1:7" s="3" customFormat="1" ht="15.75">
      <c r="A176" s="17">
        <v>3</v>
      </c>
      <c r="B176" s="21" t="s">
        <v>95</v>
      </c>
      <c r="C176" s="22" t="s">
        <v>307</v>
      </c>
      <c r="D176" s="17">
        <v>1</v>
      </c>
      <c r="E176" s="17">
        <v>2.5</v>
      </c>
      <c r="F176" s="44">
        <v>45000</v>
      </c>
      <c r="G176" s="36">
        <f>E176*F176</f>
        <v>112500</v>
      </c>
    </row>
    <row r="177" spans="1:7" s="3" customFormat="1" ht="31.5">
      <c r="A177" s="17">
        <v>4</v>
      </c>
      <c r="B177" s="21" t="s">
        <v>106</v>
      </c>
      <c r="C177" s="22" t="s">
        <v>324</v>
      </c>
      <c r="D177" s="17">
        <v>1</v>
      </c>
      <c r="E177" s="17">
        <v>2.5</v>
      </c>
      <c r="F177" s="44">
        <v>40000</v>
      </c>
      <c r="G177" s="36">
        <f>E177*F177</f>
        <v>100000</v>
      </c>
    </row>
    <row r="178" spans="1:7" s="3" customFormat="1" ht="15.75">
      <c r="A178" s="17">
        <v>5</v>
      </c>
      <c r="B178" s="21" t="s">
        <v>106</v>
      </c>
      <c r="C178" s="22" t="s">
        <v>325</v>
      </c>
      <c r="D178" s="17">
        <v>1</v>
      </c>
      <c r="E178" s="17">
        <v>2.5</v>
      </c>
      <c r="F178" s="44">
        <v>40000</v>
      </c>
      <c r="G178" s="36">
        <f>E178*F178</f>
        <v>100000</v>
      </c>
    </row>
    <row r="179" spans="1:7" s="3" customFormat="1" ht="31.5">
      <c r="A179" s="17">
        <v>6</v>
      </c>
      <c r="B179" s="21" t="s">
        <v>107</v>
      </c>
      <c r="C179" s="22" t="s">
        <v>331</v>
      </c>
      <c r="D179" s="17">
        <v>1</v>
      </c>
      <c r="E179" s="17">
        <v>2.5</v>
      </c>
      <c r="F179" s="44">
        <v>45000</v>
      </c>
      <c r="G179" s="36">
        <f>E179*F179</f>
        <v>112500</v>
      </c>
    </row>
    <row r="180" spans="1:7" s="3" customFormat="1" ht="15.75">
      <c r="A180" s="4"/>
      <c r="B180" s="39"/>
      <c r="C180" s="4"/>
      <c r="D180" s="37"/>
      <c r="E180" s="37"/>
      <c r="F180" s="37"/>
      <c r="G180" s="37"/>
    </row>
    <row r="181" spans="1:7" s="3" customFormat="1" ht="15.75">
      <c r="A181" s="159" t="s">
        <v>340</v>
      </c>
      <c r="B181" s="159"/>
      <c r="C181" s="159"/>
      <c r="D181" s="159"/>
      <c r="E181" s="159"/>
      <c r="F181" s="159"/>
      <c r="G181" s="159"/>
    </row>
    <row r="182" spans="1:7" s="3" customFormat="1" ht="15.75">
      <c r="A182" s="160" t="s">
        <v>7</v>
      </c>
      <c r="B182" s="160"/>
      <c r="C182" s="160"/>
      <c r="D182" s="160"/>
      <c r="E182" s="160"/>
      <c r="F182" s="160"/>
      <c r="G182" s="160"/>
    </row>
    <row r="183" spans="1:7" s="3" customFormat="1" ht="15.75">
      <c r="A183" s="158" t="s">
        <v>1</v>
      </c>
      <c r="B183" s="158" t="s">
        <v>2</v>
      </c>
      <c r="C183" s="158" t="s">
        <v>122</v>
      </c>
      <c r="D183" s="158" t="s">
        <v>4</v>
      </c>
      <c r="E183" s="158" t="s">
        <v>5</v>
      </c>
      <c r="F183" s="158" t="s">
        <v>3</v>
      </c>
      <c r="G183" s="158"/>
    </row>
    <row r="184" spans="1:7" s="3" customFormat="1" ht="63">
      <c r="A184" s="158"/>
      <c r="B184" s="158"/>
      <c r="C184" s="158"/>
      <c r="D184" s="158"/>
      <c r="E184" s="158"/>
      <c r="F184" s="28" t="s">
        <v>350</v>
      </c>
      <c r="G184" s="28" t="s">
        <v>6</v>
      </c>
    </row>
    <row r="185" spans="1:7" s="3" customFormat="1" ht="15.75">
      <c r="A185" s="28">
        <v>1</v>
      </c>
      <c r="B185" s="28">
        <v>2</v>
      </c>
      <c r="C185" s="28">
        <v>3</v>
      </c>
      <c r="D185" s="28"/>
      <c r="E185" s="28"/>
      <c r="F185" s="28">
        <v>4</v>
      </c>
      <c r="G185" s="28">
        <v>5</v>
      </c>
    </row>
    <row r="186" spans="1:7" s="3" customFormat="1" ht="15.75">
      <c r="A186" s="28">
        <v>1</v>
      </c>
      <c r="B186" s="29" t="s">
        <v>45</v>
      </c>
      <c r="C186" s="22" t="s">
        <v>218</v>
      </c>
      <c r="D186" s="17">
        <v>1</v>
      </c>
      <c r="E186" s="17">
        <v>5</v>
      </c>
      <c r="F186" s="44">
        <v>49000</v>
      </c>
      <c r="G186" s="36">
        <f>E186*F186</f>
        <v>245000</v>
      </c>
    </row>
    <row r="187" spans="1:7" s="3" customFormat="1" ht="15.75">
      <c r="A187" s="28">
        <v>2</v>
      </c>
      <c r="B187" s="29" t="s">
        <v>45</v>
      </c>
      <c r="C187" s="22" t="s">
        <v>220</v>
      </c>
      <c r="D187" s="17">
        <v>1</v>
      </c>
      <c r="E187" s="17">
        <v>5</v>
      </c>
      <c r="F187" s="44">
        <v>49000</v>
      </c>
      <c r="G187" s="36">
        <f>E187*F187</f>
        <v>245000</v>
      </c>
    </row>
    <row r="188" spans="1:7" s="3" customFormat="1" ht="15.75">
      <c r="A188" s="4"/>
      <c r="B188" s="39"/>
      <c r="C188" s="4"/>
      <c r="D188" s="37"/>
      <c r="E188" s="37"/>
      <c r="F188" s="37"/>
      <c r="G188" s="37"/>
    </row>
    <row r="189" spans="1:7" s="3" customFormat="1" ht="15.75">
      <c r="A189" s="169" t="s">
        <v>341</v>
      </c>
      <c r="B189" s="169"/>
      <c r="C189" s="169"/>
      <c r="D189" s="169"/>
      <c r="E189" s="169"/>
      <c r="F189" s="169"/>
      <c r="G189" s="169"/>
    </row>
    <row r="190" spans="1:7" s="3" customFormat="1" ht="15.75">
      <c r="A190" s="160" t="s">
        <v>7</v>
      </c>
      <c r="B190" s="160"/>
      <c r="C190" s="160"/>
      <c r="D190" s="160"/>
      <c r="E190" s="160"/>
      <c r="F190" s="160"/>
      <c r="G190" s="160"/>
    </row>
    <row r="191" spans="1:7" s="3" customFormat="1" ht="15.75">
      <c r="A191" s="158" t="s">
        <v>1</v>
      </c>
      <c r="B191" s="158" t="s">
        <v>2</v>
      </c>
      <c r="C191" s="158" t="s">
        <v>122</v>
      </c>
      <c r="D191" s="158" t="s">
        <v>4</v>
      </c>
      <c r="E191" s="158" t="s">
        <v>5</v>
      </c>
      <c r="F191" s="158" t="s">
        <v>3</v>
      </c>
      <c r="G191" s="158"/>
    </row>
    <row r="192" spans="1:7" s="3" customFormat="1" ht="63">
      <c r="A192" s="158"/>
      <c r="B192" s="158"/>
      <c r="C192" s="158"/>
      <c r="D192" s="158"/>
      <c r="E192" s="158"/>
      <c r="F192" s="28" t="s">
        <v>350</v>
      </c>
      <c r="G192" s="28" t="s">
        <v>6</v>
      </c>
    </row>
    <row r="193" spans="1:7" s="3" customFormat="1" ht="15.75">
      <c r="A193" s="28">
        <v>1</v>
      </c>
      <c r="B193" s="28">
        <v>2</v>
      </c>
      <c r="C193" s="28">
        <v>3</v>
      </c>
      <c r="D193" s="28"/>
      <c r="E193" s="28"/>
      <c r="F193" s="28">
        <v>4</v>
      </c>
      <c r="G193" s="28">
        <v>5</v>
      </c>
    </row>
    <row r="194" spans="1:7" s="3" customFormat="1" ht="31.5">
      <c r="A194" s="28">
        <v>1</v>
      </c>
      <c r="B194" s="29" t="s">
        <v>15</v>
      </c>
      <c r="C194" s="22" t="s">
        <v>142</v>
      </c>
      <c r="D194" s="17">
        <v>2</v>
      </c>
      <c r="E194" s="17">
        <v>5</v>
      </c>
      <c r="F194" s="44">
        <v>48000</v>
      </c>
      <c r="G194" s="36">
        <f aca="true" t="shared" si="4" ref="G194:G223">E194*F194</f>
        <v>240000</v>
      </c>
    </row>
    <row r="195" spans="1:7" s="3" customFormat="1" ht="47.25">
      <c r="A195" s="28">
        <v>2</v>
      </c>
      <c r="B195" s="29" t="s">
        <v>17</v>
      </c>
      <c r="C195" s="22" t="s">
        <v>148</v>
      </c>
      <c r="D195" s="17">
        <v>2</v>
      </c>
      <c r="E195" s="17">
        <v>5</v>
      </c>
      <c r="F195" s="44">
        <v>40000</v>
      </c>
      <c r="G195" s="36">
        <f t="shared" si="4"/>
        <v>200000</v>
      </c>
    </row>
    <row r="196" spans="1:7" s="3" customFormat="1" ht="31.5">
      <c r="A196" s="28">
        <v>3</v>
      </c>
      <c r="B196" s="29" t="s">
        <v>20</v>
      </c>
      <c r="C196" s="22" t="s">
        <v>154</v>
      </c>
      <c r="D196" s="17">
        <v>2</v>
      </c>
      <c r="E196" s="17">
        <v>5</v>
      </c>
      <c r="F196" s="44">
        <v>40000</v>
      </c>
      <c r="G196" s="36">
        <f t="shared" si="4"/>
        <v>200000</v>
      </c>
    </row>
    <row r="197" spans="1:7" s="3" customFormat="1" ht="31.5">
      <c r="A197" s="28">
        <v>4</v>
      </c>
      <c r="B197" s="29" t="s">
        <v>21</v>
      </c>
      <c r="C197" s="22" t="s">
        <v>156</v>
      </c>
      <c r="D197" s="17">
        <v>2</v>
      </c>
      <c r="E197" s="17">
        <v>5</v>
      </c>
      <c r="F197" s="44">
        <v>48000</v>
      </c>
      <c r="G197" s="36">
        <f t="shared" si="4"/>
        <v>240000</v>
      </c>
    </row>
    <row r="198" spans="1:7" s="3" customFormat="1" ht="15.75">
      <c r="A198" s="28">
        <v>5</v>
      </c>
      <c r="B198" s="29" t="s">
        <v>22</v>
      </c>
      <c r="C198" s="22" t="s">
        <v>158</v>
      </c>
      <c r="D198" s="17">
        <v>2</v>
      </c>
      <c r="E198" s="17">
        <v>5</v>
      </c>
      <c r="F198" s="44">
        <v>48000</v>
      </c>
      <c r="G198" s="36">
        <f t="shared" si="4"/>
        <v>240000</v>
      </c>
    </row>
    <row r="199" spans="1:7" s="3" customFormat="1" ht="31.5">
      <c r="A199" s="28">
        <v>6</v>
      </c>
      <c r="B199" s="29" t="s">
        <v>22</v>
      </c>
      <c r="C199" s="22" t="s">
        <v>160</v>
      </c>
      <c r="D199" s="17">
        <v>2</v>
      </c>
      <c r="E199" s="17">
        <v>5</v>
      </c>
      <c r="F199" s="44">
        <v>48000</v>
      </c>
      <c r="G199" s="36">
        <f t="shared" si="4"/>
        <v>240000</v>
      </c>
    </row>
    <row r="200" spans="1:7" s="3" customFormat="1" ht="31.5">
      <c r="A200" s="28">
        <v>7</v>
      </c>
      <c r="B200" s="29" t="s">
        <v>22</v>
      </c>
      <c r="C200" s="22" t="s">
        <v>162</v>
      </c>
      <c r="D200" s="17">
        <v>2</v>
      </c>
      <c r="E200" s="17">
        <v>5</v>
      </c>
      <c r="F200" s="44">
        <v>48000</v>
      </c>
      <c r="G200" s="36">
        <f t="shared" si="4"/>
        <v>240000</v>
      </c>
    </row>
    <row r="201" spans="1:7" s="3" customFormat="1" ht="31.5">
      <c r="A201" s="28">
        <v>8</v>
      </c>
      <c r="B201" s="29" t="s">
        <v>22</v>
      </c>
      <c r="C201" s="22" t="s">
        <v>166</v>
      </c>
      <c r="D201" s="17">
        <v>2</v>
      </c>
      <c r="E201" s="17">
        <v>5</v>
      </c>
      <c r="F201" s="44">
        <v>48000</v>
      </c>
      <c r="G201" s="36">
        <f t="shared" si="4"/>
        <v>240000</v>
      </c>
    </row>
    <row r="202" spans="1:7" s="3" customFormat="1" ht="31.5">
      <c r="A202" s="28">
        <v>9</v>
      </c>
      <c r="B202" s="29" t="s">
        <v>23</v>
      </c>
      <c r="C202" s="22" t="s">
        <v>168</v>
      </c>
      <c r="D202" s="17">
        <v>2</v>
      </c>
      <c r="E202" s="17">
        <v>5</v>
      </c>
      <c r="F202" s="44">
        <v>48000</v>
      </c>
      <c r="G202" s="36">
        <f t="shared" si="4"/>
        <v>240000</v>
      </c>
    </row>
    <row r="203" spans="1:7" s="3" customFormat="1" ht="15.75">
      <c r="A203" s="28">
        <v>10</v>
      </c>
      <c r="B203" s="29" t="s">
        <v>26</v>
      </c>
      <c r="C203" s="22" t="s">
        <v>176</v>
      </c>
      <c r="D203" s="17">
        <v>2</v>
      </c>
      <c r="E203" s="17">
        <v>5</v>
      </c>
      <c r="F203" s="44">
        <v>48000</v>
      </c>
      <c r="G203" s="36">
        <f t="shared" si="4"/>
        <v>240000</v>
      </c>
    </row>
    <row r="204" spans="1:7" s="3" customFormat="1" ht="31.5">
      <c r="A204" s="28">
        <v>11</v>
      </c>
      <c r="B204" s="29" t="s">
        <v>27</v>
      </c>
      <c r="C204" s="22" t="s">
        <v>178</v>
      </c>
      <c r="D204" s="17">
        <v>2</v>
      </c>
      <c r="E204" s="17">
        <v>5</v>
      </c>
      <c r="F204" s="44">
        <v>48000</v>
      </c>
      <c r="G204" s="36">
        <f t="shared" si="4"/>
        <v>240000</v>
      </c>
    </row>
    <row r="205" spans="1:7" s="3" customFormat="1" ht="15.75">
      <c r="A205" s="28">
        <v>12</v>
      </c>
      <c r="B205" s="29" t="s">
        <v>36</v>
      </c>
      <c r="C205" s="22" t="s">
        <v>196</v>
      </c>
      <c r="D205" s="17">
        <v>1</v>
      </c>
      <c r="E205" s="17">
        <v>5</v>
      </c>
      <c r="F205" s="44">
        <v>45000</v>
      </c>
      <c r="G205" s="36">
        <f t="shared" si="4"/>
        <v>225000</v>
      </c>
    </row>
    <row r="206" spans="1:7" s="3" customFormat="1" ht="15.75">
      <c r="A206" s="28">
        <v>13</v>
      </c>
      <c r="B206" s="29" t="s">
        <v>37</v>
      </c>
      <c r="C206" s="22" t="s">
        <v>200</v>
      </c>
      <c r="D206" s="17">
        <v>1</v>
      </c>
      <c r="E206" s="17">
        <v>5</v>
      </c>
      <c r="F206" s="44">
        <v>40000</v>
      </c>
      <c r="G206" s="36">
        <f t="shared" si="4"/>
        <v>200000</v>
      </c>
    </row>
    <row r="207" spans="1:7" s="3" customFormat="1" ht="15.75">
      <c r="A207" s="28">
        <v>14</v>
      </c>
      <c r="B207" s="29" t="s">
        <v>37</v>
      </c>
      <c r="C207" s="22" t="s">
        <v>342</v>
      </c>
      <c r="D207" s="17">
        <v>1</v>
      </c>
      <c r="E207" s="17">
        <v>5</v>
      </c>
      <c r="F207" s="44">
        <v>40000</v>
      </c>
      <c r="G207" s="36">
        <f t="shared" si="4"/>
        <v>200000</v>
      </c>
    </row>
    <row r="208" spans="1:7" s="3" customFormat="1" ht="15.75">
      <c r="A208" s="28">
        <v>15</v>
      </c>
      <c r="B208" s="29" t="s">
        <v>37</v>
      </c>
      <c r="C208" s="22" t="s">
        <v>198</v>
      </c>
      <c r="D208" s="17">
        <v>1</v>
      </c>
      <c r="E208" s="17">
        <v>5</v>
      </c>
      <c r="F208" s="44">
        <v>40000</v>
      </c>
      <c r="G208" s="36">
        <f t="shared" si="4"/>
        <v>200000</v>
      </c>
    </row>
    <row r="209" spans="1:7" s="3" customFormat="1" ht="31.5">
      <c r="A209" s="28">
        <v>16</v>
      </c>
      <c r="B209" s="29" t="s">
        <v>37</v>
      </c>
      <c r="C209" s="22" t="s">
        <v>343</v>
      </c>
      <c r="D209" s="17">
        <v>1</v>
      </c>
      <c r="E209" s="17">
        <v>5</v>
      </c>
      <c r="F209" s="44">
        <v>40000</v>
      </c>
      <c r="G209" s="36">
        <f t="shared" si="4"/>
        <v>200000</v>
      </c>
    </row>
    <row r="210" spans="1:7" s="3" customFormat="1" ht="15.75">
      <c r="A210" s="28">
        <v>17</v>
      </c>
      <c r="B210" s="29" t="s">
        <v>38</v>
      </c>
      <c r="C210" s="22" t="s">
        <v>204</v>
      </c>
      <c r="D210" s="17">
        <v>1</v>
      </c>
      <c r="E210" s="17">
        <v>5</v>
      </c>
      <c r="F210" s="44">
        <v>40000</v>
      </c>
      <c r="G210" s="36">
        <f t="shared" si="4"/>
        <v>200000</v>
      </c>
    </row>
    <row r="211" spans="1:7" s="3" customFormat="1" ht="31.5">
      <c r="A211" s="28">
        <v>18</v>
      </c>
      <c r="B211" s="29" t="s">
        <v>39</v>
      </c>
      <c r="C211" s="22" t="s">
        <v>206</v>
      </c>
      <c r="D211" s="17">
        <v>1</v>
      </c>
      <c r="E211" s="17">
        <v>5</v>
      </c>
      <c r="F211" s="44">
        <v>40000</v>
      </c>
      <c r="G211" s="36">
        <f t="shared" si="4"/>
        <v>200000</v>
      </c>
    </row>
    <row r="212" spans="1:7" s="3" customFormat="1" ht="31.5">
      <c r="A212" s="28">
        <v>19</v>
      </c>
      <c r="B212" s="29" t="s">
        <v>40</v>
      </c>
      <c r="C212" s="22" t="s">
        <v>208</v>
      </c>
      <c r="D212" s="17">
        <v>1</v>
      </c>
      <c r="E212" s="17">
        <v>5</v>
      </c>
      <c r="F212" s="44">
        <v>40000</v>
      </c>
      <c r="G212" s="36">
        <f t="shared" si="4"/>
        <v>200000</v>
      </c>
    </row>
    <row r="213" spans="1:7" s="3" customFormat="1" ht="15.75">
      <c r="A213" s="28">
        <v>20</v>
      </c>
      <c r="B213" s="29" t="s">
        <v>42</v>
      </c>
      <c r="C213" s="22" t="s">
        <v>212</v>
      </c>
      <c r="D213" s="17">
        <v>1</v>
      </c>
      <c r="E213" s="17">
        <v>5</v>
      </c>
      <c r="F213" s="44">
        <v>40000</v>
      </c>
      <c r="G213" s="36">
        <f t="shared" si="4"/>
        <v>200000</v>
      </c>
    </row>
    <row r="214" spans="1:7" s="3" customFormat="1" ht="31.5">
      <c r="A214" s="28">
        <v>21</v>
      </c>
      <c r="B214" s="29" t="s">
        <v>344</v>
      </c>
      <c r="C214" s="22" t="s">
        <v>345</v>
      </c>
      <c r="D214" s="17">
        <v>1</v>
      </c>
      <c r="E214" s="17">
        <v>5</v>
      </c>
      <c r="F214" s="44">
        <v>40000</v>
      </c>
      <c r="G214" s="36">
        <f t="shared" si="4"/>
        <v>200000</v>
      </c>
    </row>
    <row r="215" spans="1:7" s="3" customFormat="1" ht="15.75">
      <c r="A215" s="28">
        <v>22</v>
      </c>
      <c r="B215" s="29" t="s">
        <v>50</v>
      </c>
      <c r="C215" s="22" t="s">
        <v>51</v>
      </c>
      <c r="D215" s="17">
        <v>1</v>
      </c>
      <c r="E215" s="17">
        <v>5</v>
      </c>
      <c r="F215" s="44">
        <v>40000</v>
      </c>
      <c r="G215" s="36">
        <f t="shared" si="4"/>
        <v>200000</v>
      </c>
    </row>
    <row r="216" spans="1:7" s="3" customFormat="1" ht="15.75">
      <c r="A216" s="28">
        <v>23</v>
      </c>
      <c r="B216" s="29" t="s">
        <v>50</v>
      </c>
      <c r="C216" s="22" t="s">
        <v>346</v>
      </c>
      <c r="D216" s="17">
        <v>1</v>
      </c>
      <c r="E216" s="17">
        <v>5</v>
      </c>
      <c r="F216" s="44">
        <v>40000</v>
      </c>
      <c r="G216" s="36">
        <f t="shared" si="4"/>
        <v>200000</v>
      </c>
    </row>
    <row r="217" spans="1:7" s="3" customFormat="1" ht="15.75">
      <c r="A217" s="28">
        <v>24</v>
      </c>
      <c r="B217" s="29" t="s">
        <v>50</v>
      </c>
      <c r="C217" s="22" t="s">
        <v>347</v>
      </c>
      <c r="D217" s="17">
        <v>1</v>
      </c>
      <c r="E217" s="17">
        <v>5</v>
      </c>
      <c r="F217" s="44">
        <v>40000</v>
      </c>
      <c r="G217" s="36">
        <f t="shared" si="4"/>
        <v>200000</v>
      </c>
    </row>
    <row r="218" spans="1:7" s="3" customFormat="1" ht="31.5">
      <c r="A218" s="28">
        <v>25</v>
      </c>
      <c r="B218" s="29" t="s">
        <v>52</v>
      </c>
      <c r="C218" s="22" t="s">
        <v>230</v>
      </c>
      <c r="D218" s="17">
        <v>1</v>
      </c>
      <c r="E218" s="17">
        <v>5</v>
      </c>
      <c r="F218" s="44">
        <v>40000</v>
      </c>
      <c r="G218" s="36">
        <f t="shared" si="4"/>
        <v>200000</v>
      </c>
    </row>
    <row r="219" spans="1:7" s="3" customFormat="1" ht="15.75">
      <c r="A219" s="28">
        <v>26</v>
      </c>
      <c r="B219" s="29" t="s">
        <v>53</v>
      </c>
      <c r="C219" s="22" t="s">
        <v>232</v>
      </c>
      <c r="D219" s="17">
        <v>1</v>
      </c>
      <c r="E219" s="17">
        <v>5</v>
      </c>
      <c r="F219" s="44">
        <v>48000</v>
      </c>
      <c r="G219" s="36">
        <f t="shared" si="4"/>
        <v>240000</v>
      </c>
    </row>
    <row r="220" spans="1:7" s="3" customFormat="1" ht="31.5">
      <c r="A220" s="28">
        <v>27</v>
      </c>
      <c r="B220" s="29" t="s">
        <v>55</v>
      </c>
      <c r="C220" s="22" t="s">
        <v>258</v>
      </c>
      <c r="D220" s="17">
        <v>1</v>
      </c>
      <c r="E220" s="17">
        <v>5</v>
      </c>
      <c r="F220" s="44">
        <v>40000</v>
      </c>
      <c r="G220" s="36">
        <f t="shared" si="4"/>
        <v>200000</v>
      </c>
    </row>
    <row r="221" spans="1:7" s="3" customFormat="1" ht="15.75">
      <c r="A221" s="28">
        <v>28</v>
      </c>
      <c r="B221" s="29" t="s">
        <v>60</v>
      </c>
      <c r="C221" s="22" t="s">
        <v>348</v>
      </c>
      <c r="D221" s="17" t="s">
        <v>270</v>
      </c>
      <c r="E221" s="17">
        <v>5</v>
      </c>
      <c r="F221" s="44">
        <v>40000</v>
      </c>
      <c r="G221" s="36">
        <f t="shared" si="4"/>
        <v>200000</v>
      </c>
    </row>
    <row r="222" spans="1:7" s="3" customFormat="1" ht="47.25">
      <c r="A222" s="28">
        <v>29</v>
      </c>
      <c r="B222" s="29" t="s">
        <v>266</v>
      </c>
      <c r="C222" s="22" t="s">
        <v>267</v>
      </c>
      <c r="D222" s="17" t="s">
        <v>270</v>
      </c>
      <c r="E222" s="17">
        <v>5</v>
      </c>
      <c r="F222" s="44">
        <v>40000</v>
      </c>
      <c r="G222" s="36">
        <f t="shared" si="4"/>
        <v>200000</v>
      </c>
    </row>
    <row r="223" spans="1:7" s="3" customFormat="1" ht="15.75">
      <c r="A223" s="28">
        <v>30</v>
      </c>
      <c r="B223" s="29" t="s">
        <v>61</v>
      </c>
      <c r="C223" s="22" t="s">
        <v>349</v>
      </c>
      <c r="D223" s="17">
        <v>1</v>
      </c>
      <c r="E223" s="17">
        <v>5</v>
      </c>
      <c r="F223" s="44">
        <v>40000</v>
      </c>
      <c r="G223" s="36">
        <f t="shared" si="4"/>
        <v>200000</v>
      </c>
    </row>
    <row r="224" spans="1:7" s="3" customFormat="1" ht="15.75">
      <c r="A224" s="4"/>
      <c r="B224" s="39"/>
      <c r="C224" s="4"/>
      <c r="D224" s="37"/>
      <c r="E224" s="37"/>
      <c r="F224" s="37"/>
      <c r="G224" s="37"/>
    </row>
    <row r="225" spans="1:7" s="3" customFormat="1" ht="15.75">
      <c r="A225" s="160" t="s">
        <v>63</v>
      </c>
      <c r="B225" s="160"/>
      <c r="C225" s="160"/>
      <c r="D225" s="160"/>
      <c r="E225" s="160"/>
      <c r="F225" s="160"/>
      <c r="G225" s="160"/>
    </row>
    <row r="226" spans="1:7" s="3" customFormat="1" ht="31.5">
      <c r="A226" s="28">
        <v>31</v>
      </c>
      <c r="B226" s="29" t="s">
        <v>69</v>
      </c>
      <c r="C226" s="22" t="s">
        <v>279</v>
      </c>
      <c r="D226" s="17">
        <v>1</v>
      </c>
      <c r="E226" s="17">
        <v>6</v>
      </c>
      <c r="F226" s="44">
        <v>49000</v>
      </c>
      <c r="G226" s="36">
        <f>E226*F226</f>
        <v>294000</v>
      </c>
    </row>
    <row r="227" spans="1:7" s="3" customFormat="1" ht="15.75">
      <c r="A227" s="4"/>
      <c r="B227" s="39"/>
      <c r="C227" s="4"/>
      <c r="D227" s="37"/>
      <c r="E227" s="37"/>
      <c r="F227" s="37"/>
      <c r="G227" s="37"/>
    </row>
    <row r="228" spans="1:7" s="3" customFormat="1" ht="15.75">
      <c r="A228" s="160" t="s">
        <v>71</v>
      </c>
      <c r="B228" s="160"/>
      <c r="C228" s="160"/>
      <c r="D228" s="160"/>
      <c r="E228" s="160"/>
      <c r="F228" s="160"/>
      <c r="G228" s="160"/>
    </row>
    <row r="229" spans="1:7" s="3" customFormat="1" ht="31.5">
      <c r="A229" s="28">
        <v>32</v>
      </c>
      <c r="B229" s="29" t="s">
        <v>79</v>
      </c>
      <c r="C229" s="22" t="s">
        <v>290</v>
      </c>
      <c r="D229" s="17">
        <v>2</v>
      </c>
      <c r="E229" s="17">
        <v>2.5</v>
      </c>
      <c r="F229" s="44">
        <v>45000</v>
      </c>
      <c r="G229" s="44">
        <f>F229*E229</f>
        <v>112500</v>
      </c>
    </row>
    <row r="230" spans="1:7" s="3" customFormat="1" ht="15.75">
      <c r="A230" s="28">
        <v>33</v>
      </c>
      <c r="B230" s="29" t="s">
        <v>79</v>
      </c>
      <c r="C230" s="22" t="s">
        <v>291</v>
      </c>
      <c r="D230" s="17">
        <v>2</v>
      </c>
      <c r="E230" s="17">
        <v>2.5</v>
      </c>
      <c r="F230" s="44">
        <v>45000</v>
      </c>
      <c r="G230" s="44">
        <f aca="true" t="shared" si="5" ref="G230:G250">F230*E230</f>
        <v>112500</v>
      </c>
    </row>
    <row r="231" spans="1:7" s="3" customFormat="1" ht="31.5">
      <c r="A231" s="34">
        <v>34</v>
      </c>
      <c r="B231" s="29" t="s">
        <v>85</v>
      </c>
      <c r="C231" s="22" t="s">
        <v>297</v>
      </c>
      <c r="D231" s="17">
        <v>2</v>
      </c>
      <c r="E231" s="17">
        <v>2.5</v>
      </c>
      <c r="F231" s="44">
        <v>45000</v>
      </c>
      <c r="G231" s="44">
        <f t="shared" si="5"/>
        <v>112500</v>
      </c>
    </row>
    <row r="232" spans="1:7" s="3" customFormat="1" ht="15.75">
      <c r="A232" s="34">
        <v>35</v>
      </c>
      <c r="B232" s="29" t="s">
        <v>85</v>
      </c>
      <c r="C232" s="22" t="s">
        <v>164</v>
      </c>
      <c r="D232" s="17">
        <v>2</v>
      </c>
      <c r="E232" s="17">
        <v>2.5</v>
      </c>
      <c r="F232" s="44">
        <v>45000</v>
      </c>
      <c r="G232" s="44">
        <f t="shared" si="5"/>
        <v>112500</v>
      </c>
    </row>
    <row r="233" spans="1:7" s="3" customFormat="1" ht="31.5">
      <c r="A233" s="34">
        <v>36</v>
      </c>
      <c r="B233" s="29" t="s">
        <v>86</v>
      </c>
      <c r="C233" s="22" t="s">
        <v>168</v>
      </c>
      <c r="D233" s="17">
        <v>2</v>
      </c>
      <c r="E233" s="17">
        <v>2.5</v>
      </c>
      <c r="F233" s="44">
        <v>45000</v>
      </c>
      <c r="G233" s="44">
        <f t="shared" si="5"/>
        <v>112500</v>
      </c>
    </row>
    <row r="234" spans="1:7" s="3" customFormat="1" ht="15.75">
      <c r="A234" s="34">
        <v>37</v>
      </c>
      <c r="B234" s="29" t="s">
        <v>95</v>
      </c>
      <c r="C234" s="22" t="s">
        <v>307</v>
      </c>
      <c r="D234" s="17">
        <v>1</v>
      </c>
      <c r="E234" s="17">
        <v>2.5</v>
      </c>
      <c r="F234" s="44">
        <v>45000</v>
      </c>
      <c r="G234" s="44">
        <f t="shared" si="5"/>
        <v>112500</v>
      </c>
    </row>
    <row r="235" spans="1:7" s="3" customFormat="1" ht="15.75">
      <c r="A235" s="34">
        <v>38</v>
      </c>
      <c r="B235" s="29" t="s">
        <v>96</v>
      </c>
      <c r="C235" s="22" t="s">
        <v>198</v>
      </c>
      <c r="D235" s="17">
        <v>1</v>
      </c>
      <c r="E235" s="17">
        <v>2.5</v>
      </c>
      <c r="F235" s="44">
        <v>40000</v>
      </c>
      <c r="G235" s="44">
        <f t="shared" si="5"/>
        <v>100000</v>
      </c>
    </row>
    <row r="236" spans="1:7" s="3" customFormat="1" ht="15.75">
      <c r="A236" s="34">
        <v>39</v>
      </c>
      <c r="B236" s="29" t="s">
        <v>96</v>
      </c>
      <c r="C236" s="22" t="s">
        <v>309</v>
      </c>
      <c r="D236" s="17">
        <v>1</v>
      </c>
      <c r="E236" s="17">
        <v>2.5</v>
      </c>
      <c r="F236" s="44">
        <v>40000</v>
      </c>
      <c r="G236" s="44">
        <f t="shared" si="5"/>
        <v>100000</v>
      </c>
    </row>
    <row r="237" spans="1:7" s="3" customFormat="1" ht="15.75">
      <c r="A237" s="34">
        <v>40</v>
      </c>
      <c r="B237" s="29" t="s">
        <v>96</v>
      </c>
      <c r="C237" s="22" t="s">
        <v>308</v>
      </c>
      <c r="D237" s="17">
        <v>1</v>
      </c>
      <c r="E237" s="17">
        <v>2.5</v>
      </c>
      <c r="F237" s="44">
        <v>40000</v>
      </c>
      <c r="G237" s="44">
        <f t="shared" si="5"/>
        <v>100000</v>
      </c>
    </row>
    <row r="238" spans="1:7" s="3" customFormat="1" ht="31.5">
      <c r="A238" s="34">
        <v>41</v>
      </c>
      <c r="B238" s="29" t="s">
        <v>98</v>
      </c>
      <c r="C238" s="22" t="s">
        <v>311</v>
      </c>
      <c r="D238" s="17">
        <v>1</v>
      </c>
      <c r="E238" s="17">
        <v>2.5</v>
      </c>
      <c r="F238" s="44">
        <v>40000</v>
      </c>
      <c r="G238" s="44">
        <f t="shared" si="5"/>
        <v>100000</v>
      </c>
    </row>
    <row r="239" spans="1:7" s="3" customFormat="1" ht="31.5">
      <c r="A239" s="34">
        <v>42</v>
      </c>
      <c r="B239" s="29" t="s">
        <v>104</v>
      </c>
      <c r="C239" s="22" t="s">
        <v>317</v>
      </c>
      <c r="D239" s="17">
        <v>1</v>
      </c>
      <c r="E239" s="17">
        <v>2</v>
      </c>
      <c r="F239" s="44">
        <v>49000</v>
      </c>
      <c r="G239" s="44">
        <f t="shared" si="5"/>
        <v>98000</v>
      </c>
    </row>
    <row r="240" spans="1:7" s="3" customFormat="1" ht="15.75">
      <c r="A240" s="34">
        <v>43</v>
      </c>
      <c r="B240" s="29" t="s">
        <v>104</v>
      </c>
      <c r="C240" s="22" t="s">
        <v>318</v>
      </c>
      <c r="D240" s="17">
        <v>1</v>
      </c>
      <c r="E240" s="17">
        <v>2</v>
      </c>
      <c r="F240" s="44">
        <v>49000</v>
      </c>
      <c r="G240" s="44">
        <f t="shared" si="5"/>
        <v>98000</v>
      </c>
    </row>
    <row r="241" spans="1:7" s="3" customFormat="1" ht="31.5">
      <c r="A241" s="34">
        <v>44</v>
      </c>
      <c r="B241" s="29" t="s">
        <v>104</v>
      </c>
      <c r="C241" s="22" t="s">
        <v>319</v>
      </c>
      <c r="D241" s="17">
        <v>1</v>
      </c>
      <c r="E241" s="17">
        <v>2</v>
      </c>
      <c r="F241" s="44">
        <v>49000</v>
      </c>
      <c r="G241" s="44">
        <f t="shared" si="5"/>
        <v>98000</v>
      </c>
    </row>
    <row r="242" spans="1:7" s="3" customFormat="1" ht="15.75">
      <c r="A242" s="34">
        <v>45</v>
      </c>
      <c r="B242" s="29" t="s">
        <v>104</v>
      </c>
      <c r="C242" s="22" t="s">
        <v>320</v>
      </c>
      <c r="D242" s="17">
        <v>1</v>
      </c>
      <c r="E242" s="17">
        <v>2</v>
      </c>
      <c r="F242" s="44">
        <v>49000</v>
      </c>
      <c r="G242" s="44">
        <f t="shared" si="5"/>
        <v>98000</v>
      </c>
    </row>
    <row r="243" spans="1:7" s="3" customFormat="1" ht="31.5">
      <c r="A243" s="34">
        <v>46</v>
      </c>
      <c r="B243" s="29" t="s">
        <v>104</v>
      </c>
      <c r="C243" s="22" t="s">
        <v>322</v>
      </c>
      <c r="D243" s="17">
        <v>1</v>
      </c>
      <c r="E243" s="17">
        <v>2</v>
      </c>
      <c r="F243" s="44">
        <v>49000</v>
      </c>
      <c r="G243" s="44">
        <f t="shared" si="5"/>
        <v>98000</v>
      </c>
    </row>
    <row r="244" spans="1:7" s="3" customFormat="1" ht="31.5">
      <c r="A244" s="34">
        <v>47</v>
      </c>
      <c r="B244" s="29" t="s">
        <v>104</v>
      </c>
      <c r="C244" s="22" t="s">
        <v>321</v>
      </c>
      <c r="D244" s="17">
        <v>1</v>
      </c>
      <c r="E244" s="17">
        <v>2</v>
      </c>
      <c r="F244" s="44">
        <v>49000</v>
      </c>
      <c r="G244" s="44">
        <f t="shared" si="5"/>
        <v>98000</v>
      </c>
    </row>
    <row r="245" spans="1:7" s="3" customFormat="1" ht="15.75">
      <c r="A245" s="34">
        <v>48</v>
      </c>
      <c r="B245" s="29" t="s">
        <v>104</v>
      </c>
      <c r="C245" s="22" t="s">
        <v>323</v>
      </c>
      <c r="D245" s="17">
        <v>1</v>
      </c>
      <c r="E245" s="17">
        <v>2</v>
      </c>
      <c r="F245" s="44">
        <v>49000</v>
      </c>
      <c r="G245" s="44">
        <f t="shared" si="5"/>
        <v>98000</v>
      </c>
    </row>
    <row r="246" spans="1:7" s="3" customFormat="1" ht="31.5">
      <c r="A246" s="34">
        <v>49</v>
      </c>
      <c r="B246" s="29" t="s">
        <v>106</v>
      </c>
      <c r="C246" s="22" t="s">
        <v>324</v>
      </c>
      <c r="D246" s="17">
        <v>1</v>
      </c>
      <c r="E246" s="17">
        <v>2.5</v>
      </c>
      <c r="F246" s="44">
        <v>40000</v>
      </c>
      <c r="G246" s="44">
        <f t="shared" si="5"/>
        <v>100000</v>
      </c>
    </row>
    <row r="247" spans="1:7" s="3" customFormat="1" ht="15.75">
      <c r="A247" s="34">
        <v>50</v>
      </c>
      <c r="B247" s="29" t="s">
        <v>106</v>
      </c>
      <c r="C247" s="22" t="s">
        <v>325</v>
      </c>
      <c r="D247" s="17">
        <v>1</v>
      </c>
      <c r="E247" s="17">
        <v>2.5</v>
      </c>
      <c r="F247" s="44">
        <v>40000</v>
      </c>
      <c r="G247" s="44">
        <f t="shared" si="5"/>
        <v>100000</v>
      </c>
    </row>
    <row r="248" spans="1:7" s="3" customFormat="1" ht="31.5">
      <c r="A248" s="34">
        <v>51</v>
      </c>
      <c r="B248" s="29" t="s">
        <v>107</v>
      </c>
      <c r="C248" s="22" t="s">
        <v>331</v>
      </c>
      <c r="D248" s="17">
        <v>1</v>
      </c>
      <c r="E248" s="17">
        <v>2.5</v>
      </c>
      <c r="F248" s="44">
        <v>45000</v>
      </c>
      <c r="G248" s="44">
        <f t="shared" si="5"/>
        <v>112500</v>
      </c>
    </row>
    <row r="249" spans="1:7" s="3" customFormat="1" ht="15.75">
      <c r="A249" s="34">
        <v>52</v>
      </c>
      <c r="B249" s="29" t="s">
        <v>351</v>
      </c>
      <c r="C249" s="22" t="s">
        <v>348</v>
      </c>
      <c r="D249" s="17" t="s">
        <v>270</v>
      </c>
      <c r="E249" s="17">
        <v>2.5</v>
      </c>
      <c r="F249" s="44">
        <v>40000</v>
      </c>
      <c r="G249" s="44">
        <f t="shared" si="5"/>
        <v>100000</v>
      </c>
    </row>
    <row r="250" spans="1:7" s="3" customFormat="1" ht="47.25">
      <c r="A250" s="34">
        <v>53</v>
      </c>
      <c r="B250" s="29" t="s">
        <v>352</v>
      </c>
      <c r="C250" s="22" t="s">
        <v>353</v>
      </c>
      <c r="D250" s="17" t="s">
        <v>270</v>
      </c>
      <c r="E250" s="17">
        <v>2.5</v>
      </c>
      <c r="F250" s="44">
        <v>40000</v>
      </c>
      <c r="G250" s="44">
        <f t="shared" si="5"/>
        <v>100000</v>
      </c>
    </row>
    <row r="251" spans="1:7" s="3" customFormat="1" ht="15.75" customHeight="1">
      <c r="A251" s="4"/>
      <c r="B251" s="39"/>
      <c r="C251" s="4"/>
      <c r="D251" s="37"/>
      <c r="E251" s="37"/>
      <c r="F251" s="37"/>
      <c r="G251" s="37"/>
    </row>
    <row r="252" spans="1:7" s="3" customFormat="1" ht="15.75" customHeight="1">
      <c r="A252" s="159" t="s">
        <v>354</v>
      </c>
      <c r="B252" s="159"/>
      <c r="C252" s="159"/>
      <c r="D252" s="159"/>
      <c r="E252" s="159"/>
      <c r="F252" s="159"/>
      <c r="G252" s="159"/>
    </row>
    <row r="253" spans="1:7" s="3" customFormat="1" ht="15.75" customHeight="1">
      <c r="A253" s="160" t="s">
        <v>7</v>
      </c>
      <c r="B253" s="160"/>
      <c r="C253" s="160"/>
      <c r="D253" s="160"/>
      <c r="E253" s="160"/>
      <c r="F253" s="160"/>
      <c r="G253" s="160"/>
    </row>
    <row r="254" spans="1:7" s="3" customFormat="1" ht="15.75" customHeight="1">
      <c r="A254" s="158" t="s">
        <v>1</v>
      </c>
      <c r="B254" s="158" t="s">
        <v>2</v>
      </c>
      <c r="C254" s="158" t="s">
        <v>122</v>
      </c>
      <c r="D254" s="158" t="s">
        <v>4</v>
      </c>
      <c r="E254" s="158" t="s">
        <v>5</v>
      </c>
      <c r="F254" s="158" t="s">
        <v>3</v>
      </c>
      <c r="G254" s="158"/>
    </row>
    <row r="255" spans="1:7" s="3" customFormat="1" ht="63">
      <c r="A255" s="158"/>
      <c r="B255" s="158"/>
      <c r="C255" s="158"/>
      <c r="D255" s="158"/>
      <c r="E255" s="158"/>
      <c r="F255" s="28" t="s">
        <v>350</v>
      </c>
      <c r="G255" s="28" t="s">
        <v>6</v>
      </c>
    </row>
    <row r="256" spans="1:7" s="3" customFormat="1" ht="15.75">
      <c r="A256" s="28">
        <v>1</v>
      </c>
      <c r="B256" s="28">
        <v>2</v>
      </c>
      <c r="C256" s="28">
        <v>3</v>
      </c>
      <c r="D256" s="28"/>
      <c r="E256" s="28"/>
      <c r="F256" s="28">
        <v>4</v>
      </c>
      <c r="G256" s="28">
        <v>5</v>
      </c>
    </row>
    <row r="257" spans="1:7" s="3" customFormat="1" ht="34.5" customHeight="1">
      <c r="A257" s="50">
        <v>1</v>
      </c>
      <c r="B257" s="29" t="s">
        <v>15</v>
      </c>
      <c r="C257" s="42" t="s">
        <v>142</v>
      </c>
      <c r="D257" s="50">
        <v>2</v>
      </c>
      <c r="E257" s="50">
        <v>5</v>
      </c>
      <c r="F257" s="52">
        <v>48000</v>
      </c>
      <c r="G257" s="44">
        <f>F257*E257</f>
        <v>240000</v>
      </c>
    </row>
    <row r="258" spans="1:7" s="3" customFormat="1" ht="15.75">
      <c r="A258" s="28">
        <v>2</v>
      </c>
      <c r="B258" s="29" t="s">
        <v>37</v>
      </c>
      <c r="C258" s="22" t="s">
        <v>200</v>
      </c>
      <c r="D258" s="17">
        <v>1</v>
      </c>
      <c r="E258" s="17">
        <v>5</v>
      </c>
      <c r="F258" s="44">
        <v>40000</v>
      </c>
      <c r="G258" s="44">
        <f>F258*E258</f>
        <v>200000</v>
      </c>
    </row>
    <row r="259" spans="1:7" s="3" customFormat="1" ht="15.75">
      <c r="A259" s="28">
        <v>3</v>
      </c>
      <c r="B259" s="29" t="s">
        <v>37</v>
      </c>
      <c r="C259" s="22" t="s">
        <v>198</v>
      </c>
      <c r="D259" s="17">
        <v>1</v>
      </c>
      <c r="E259" s="17">
        <v>5</v>
      </c>
      <c r="F259" s="44">
        <v>40000</v>
      </c>
      <c r="G259" s="44">
        <f aca="true" t="shared" si="6" ref="G259:G266">F259*E259</f>
        <v>200000</v>
      </c>
    </row>
    <row r="260" spans="1:7" s="3" customFormat="1" ht="15.75">
      <c r="A260" s="28">
        <v>4</v>
      </c>
      <c r="B260" s="29" t="s">
        <v>38</v>
      </c>
      <c r="C260" s="22" t="s">
        <v>204</v>
      </c>
      <c r="D260" s="17">
        <v>1</v>
      </c>
      <c r="E260" s="17">
        <v>5</v>
      </c>
      <c r="F260" s="44">
        <v>40000</v>
      </c>
      <c r="G260" s="44">
        <f t="shared" si="6"/>
        <v>200000</v>
      </c>
    </row>
    <row r="261" spans="1:7" s="3" customFormat="1" ht="31.5">
      <c r="A261" s="28">
        <v>5</v>
      </c>
      <c r="B261" s="29" t="s">
        <v>39</v>
      </c>
      <c r="C261" s="22" t="s">
        <v>206</v>
      </c>
      <c r="D261" s="17">
        <v>1</v>
      </c>
      <c r="E261" s="17">
        <v>5</v>
      </c>
      <c r="F261" s="44">
        <v>40000</v>
      </c>
      <c r="G261" s="44">
        <f t="shared" si="6"/>
        <v>200000</v>
      </c>
    </row>
    <row r="262" spans="1:7" s="3" customFormat="1" ht="31.5">
      <c r="A262" s="28">
        <v>6</v>
      </c>
      <c r="B262" s="29" t="s">
        <v>40</v>
      </c>
      <c r="C262" s="22" t="s">
        <v>208</v>
      </c>
      <c r="D262" s="17">
        <v>1</v>
      </c>
      <c r="E262" s="17">
        <v>5</v>
      </c>
      <c r="F262" s="44">
        <v>40000</v>
      </c>
      <c r="G262" s="44">
        <f t="shared" si="6"/>
        <v>200000</v>
      </c>
    </row>
    <row r="263" spans="1:7" s="3" customFormat="1" ht="15.75">
      <c r="A263" s="28">
        <v>7</v>
      </c>
      <c r="B263" s="29" t="s">
        <v>41</v>
      </c>
      <c r="C263" s="22" t="s">
        <v>210</v>
      </c>
      <c r="D263" s="17">
        <v>1</v>
      </c>
      <c r="E263" s="17">
        <v>5</v>
      </c>
      <c r="F263" s="44">
        <v>40000</v>
      </c>
      <c r="G263" s="44">
        <f t="shared" si="6"/>
        <v>200000</v>
      </c>
    </row>
    <row r="264" spans="1:7" s="3" customFormat="1" ht="15.75">
      <c r="A264" s="28">
        <v>8</v>
      </c>
      <c r="B264" s="29" t="s">
        <v>50</v>
      </c>
      <c r="C264" s="22" t="s">
        <v>355</v>
      </c>
      <c r="D264" s="17">
        <v>1</v>
      </c>
      <c r="E264" s="17">
        <v>5</v>
      </c>
      <c r="F264" s="44">
        <v>40000</v>
      </c>
      <c r="G264" s="44">
        <f t="shared" si="6"/>
        <v>200000</v>
      </c>
    </row>
    <row r="265" spans="1:7" s="3" customFormat="1" ht="15.75">
      <c r="A265" s="28">
        <v>9</v>
      </c>
      <c r="B265" s="29" t="s">
        <v>50</v>
      </c>
      <c r="C265" s="22" t="s">
        <v>347</v>
      </c>
      <c r="D265" s="17">
        <v>1</v>
      </c>
      <c r="E265" s="17">
        <v>5</v>
      </c>
      <c r="F265" s="44">
        <v>40000</v>
      </c>
      <c r="G265" s="44">
        <f t="shared" si="6"/>
        <v>200000</v>
      </c>
    </row>
    <row r="266" spans="1:7" s="3" customFormat="1" ht="31.5">
      <c r="A266" s="28">
        <v>10</v>
      </c>
      <c r="B266" s="29" t="s">
        <v>52</v>
      </c>
      <c r="C266" s="22" t="s">
        <v>230</v>
      </c>
      <c r="D266" s="17">
        <v>1</v>
      </c>
      <c r="E266" s="17">
        <v>5</v>
      </c>
      <c r="F266" s="44">
        <v>40000</v>
      </c>
      <c r="G266" s="44">
        <f t="shared" si="6"/>
        <v>200000</v>
      </c>
    </row>
    <row r="267" spans="1:7" s="3" customFormat="1" ht="15.75" customHeight="1">
      <c r="A267" s="4"/>
      <c r="B267" s="39"/>
      <c r="C267" s="4"/>
      <c r="D267" s="37"/>
      <c r="E267" s="37"/>
      <c r="F267" s="37"/>
      <c r="G267" s="37"/>
    </row>
    <row r="268" spans="1:7" s="3" customFormat="1" ht="15.75" customHeight="1">
      <c r="A268" s="37"/>
      <c r="B268" s="53"/>
      <c r="C268" s="51" t="s">
        <v>71</v>
      </c>
      <c r="D268" s="37"/>
      <c r="E268" s="37"/>
      <c r="F268" s="37"/>
      <c r="G268" s="37"/>
    </row>
    <row r="269" spans="1:7" s="3" customFormat="1" ht="31.5">
      <c r="A269" s="17">
        <v>11</v>
      </c>
      <c r="B269" s="21" t="s">
        <v>90</v>
      </c>
      <c r="C269" s="22" t="s">
        <v>178</v>
      </c>
      <c r="D269" s="17">
        <v>2</v>
      </c>
      <c r="E269" s="17">
        <v>2.5</v>
      </c>
      <c r="F269" s="44">
        <v>45000</v>
      </c>
      <c r="G269" s="44">
        <f aca="true" t="shared" si="7" ref="G269:G277">F269*E269</f>
        <v>112500</v>
      </c>
    </row>
    <row r="270" spans="1:7" s="3" customFormat="1" ht="15.75">
      <c r="A270" s="17">
        <v>12</v>
      </c>
      <c r="B270" s="21" t="s">
        <v>96</v>
      </c>
      <c r="C270" s="22" t="s">
        <v>308</v>
      </c>
      <c r="D270" s="17">
        <v>1</v>
      </c>
      <c r="E270" s="17">
        <v>2.5</v>
      </c>
      <c r="F270" s="44">
        <v>40000</v>
      </c>
      <c r="G270" s="44">
        <f t="shared" si="7"/>
        <v>100000</v>
      </c>
    </row>
    <row r="271" spans="1:7" s="3" customFormat="1" ht="31.5">
      <c r="A271" s="17">
        <v>13</v>
      </c>
      <c r="B271" s="21" t="s">
        <v>104</v>
      </c>
      <c r="C271" s="22" t="s">
        <v>317</v>
      </c>
      <c r="D271" s="17">
        <v>1</v>
      </c>
      <c r="E271" s="17">
        <v>2</v>
      </c>
      <c r="F271" s="44">
        <v>49000</v>
      </c>
      <c r="G271" s="44">
        <f t="shared" si="7"/>
        <v>98000</v>
      </c>
    </row>
    <row r="272" spans="1:7" s="3" customFormat="1" ht="15.75">
      <c r="A272" s="17">
        <v>14</v>
      </c>
      <c r="B272" s="21" t="s">
        <v>104</v>
      </c>
      <c r="C272" s="22" t="s">
        <v>318</v>
      </c>
      <c r="D272" s="17">
        <v>1</v>
      </c>
      <c r="E272" s="17">
        <v>2</v>
      </c>
      <c r="F272" s="44">
        <v>49000</v>
      </c>
      <c r="G272" s="44">
        <f t="shared" si="7"/>
        <v>98000</v>
      </c>
    </row>
    <row r="273" spans="1:7" s="3" customFormat="1" ht="31.5">
      <c r="A273" s="17">
        <v>15</v>
      </c>
      <c r="B273" s="21" t="s">
        <v>104</v>
      </c>
      <c r="C273" s="22" t="s">
        <v>319</v>
      </c>
      <c r="D273" s="17">
        <v>1</v>
      </c>
      <c r="E273" s="17">
        <v>2</v>
      </c>
      <c r="F273" s="44">
        <v>49000</v>
      </c>
      <c r="G273" s="44">
        <f t="shared" si="7"/>
        <v>98000</v>
      </c>
    </row>
    <row r="274" spans="1:7" s="3" customFormat="1" ht="31.5">
      <c r="A274" s="17">
        <v>16</v>
      </c>
      <c r="B274" s="21" t="s">
        <v>104</v>
      </c>
      <c r="C274" s="22" t="s">
        <v>321</v>
      </c>
      <c r="D274" s="17">
        <v>1</v>
      </c>
      <c r="E274" s="17">
        <v>2</v>
      </c>
      <c r="F274" s="44">
        <v>49000</v>
      </c>
      <c r="G274" s="44">
        <f t="shared" si="7"/>
        <v>98000</v>
      </c>
    </row>
    <row r="275" spans="1:7" s="3" customFormat="1" ht="31.5">
      <c r="A275" s="17">
        <v>17</v>
      </c>
      <c r="B275" s="21" t="s">
        <v>104</v>
      </c>
      <c r="C275" s="22" t="s">
        <v>322</v>
      </c>
      <c r="D275" s="17">
        <v>1</v>
      </c>
      <c r="E275" s="17">
        <v>2</v>
      </c>
      <c r="F275" s="44">
        <v>49000</v>
      </c>
      <c r="G275" s="44">
        <f t="shared" si="7"/>
        <v>98000</v>
      </c>
    </row>
    <row r="276" spans="1:7" s="3" customFormat="1" ht="31.5">
      <c r="A276" s="17">
        <v>18</v>
      </c>
      <c r="B276" s="21" t="s">
        <v>106</v>
      </c>
      <c r="C276" s="22" t="s">
        <v>324</v>
      </c>
      <c r="D276" s="17">
        <v>1</v>
      </c>
      <c r="E276" s="17">
        <v>2.5</v>
      </c>
      <c r="F276" s="44">
        <v>40000</v>
      </c>
      <c r="G276" s="44">
        <f t="shared" si="7"/>
        <v>100000</v>
      </c>
    </row>
    <row r="277" spans="1:7" s="3" customFormat="1" ht="15.75" customHeight="1">
      <c r="A277" s="17">
        <v>19</v>
      </c>
      <c r="B277" s="21" t="s">
        <v>106</v>
      </c>
      <c r="C277" s="22" t="s">
        <v>346</v>
      </c>
      <c r="D277" s="17">
        <v>1</v>
      </c>
      <c r="E277" s="17">
        <v>2.5</v>
      </c>
      <c r="F277" s="44">
        <v>40000</v>
      </c>
      <c r="G277" s="44">
        <f t="shared" si="7"/>
        <v>100000</v>
      </c>
    </row>
    <row r="278" spans="2:7" s="3" customFormat="1" ht="15.75" customHeight="1">
      <c r="B278" s="20"/>
      <c r="D278" s="5"/>
      <c r="E278" s="5"/>
      <c r="F278" s="5"/>
      <c r="G278" s="5"/>
    </row>
    <row r="279" s="3" customFormat="1" ht="15"/>
    <row r="280" spans="1:7" s="6" customFormat="1" ht="114.75" customHeight="1">
      <c r="A280" s="161" t="s">
        <v>113</v>
      </c>
      <c r="B280" s="161"/>
      <c r="C280" s="161"/>
      <c r="D280" s="161"/>
      <c r="E280" s="161"/>
      <c r="F280" s="161"/>
      <c r="G280" s="161"/>
    </row>
    <row r="281" spans="4:7" s="3" customFormat="1" ht="15">
      <c r="D281" s="5"/>
      <c r="E281" s="5"/>
      <c r="F281" s="5"/>
      <c r="G281" s="5"/>
    </row>
    <row r="282" spans="4:7" s="3" customFormat="1" ht="15">
      <c r="D282" s="5"/>
      <c r="E282" s="5"/>
      <c r="F282" s="5"/>
      <c r="G282" s="5"/>
    </row>
    <row r="283" spans="3:7" s="3" customFormat="1" ht="15">
      <c r="C283" s="7"/>
      <c r="D283" s="5"/>
      <c r="E283" s="5"/>
      <c r="F283" s="5"/>
      <c r="G283" s="5"/>
    </row>
    <row r="284" ht="15">
      <c r="C284" s="8"/>
    </row>
    <row r="285" spans="1:7" ht="16.5">
      <c r="A285" s="162" t="s">
        <v>114</v>
      </c>
      <c r="B285" s="162"/>
      <c r="C285" s="162"/>
      <c r="D285" s="5"/>
      <c r="E285" s="5"/>
      <c r="F285" s="5"/>
      <c r="G285" s="5"/>
    </row>
    <row r="286" spans="1:7" ht="17.25">
      <c r="A286" s="162" t="s">
        <v>115</v>
      </c>
      <c r="B286" s="162"/>
      <c r="C286" s="162"/>
      <c r="D286" s="9"/>
      <c r="E286" s="6"/>
      <c r="F286" s="6"/>
      <c r="G286" s="10" t="s">
        <v>116</v>
      </c>
    </row>
  </sheetData>
  <sheetProtection/>
  <mergeCells count="52">
    <mergeCell ref="A175:G175"/>
    <mergeCell ref="A181:G181"/>
    <mergeCell ref="A182:G182"/>
    <mergeCell ref="A189:G189"/>
    <mergeCell ref="A190:G190"/>
    <mergeCell ref="A12:G12"/>
    <mergeCell ref="A91:G91"/>
    <mergeCell ref="A100:G100"/>
    <mergeCell ref="A167:G167"/>
    <mergeCell ref="A168:G168"/>
    <mergeCell ref="F1:G1"/>
    <mergeCell ref="F2:G2"/>
    <mergeCell ref="F3:G3"/>
    <mergeCell ref="A6:G6"/>
    <mergeCell ref="A9:A10"/>
    <mergeCell ref="B9:B10"/>
    <mergeCell ref="C9:C10"/>
    <mergeCell ref="D9:D10"/>
    <mergeCell ref="E9:E10"/>
    <mergeCell ref="F9:G9"/>
    <mergeCell ref="A8:G8"/>
    <mergeCell ref="A280:G280"/>
    <mergeCell ref="A285:C285"/>
    <mergeCell ref="A286:C286"/>
    <mergeCell ref="A169:A170"/>
    <mergeCell ref="B169:B170"/>
    <mergeCell ref="C169:C170"/>
    <mergeCell ref="D169:D170"/>
    <mergeCell ref="F191:G191"/>
    <mergeCell ref="E169:E170"/>
    <mergeCell ref="F169:G169"/>
    <mergeCell ref="A183:A184"/>
    <mergeCell ref="B183:B184"/>
    <mergeCell ref="C183:C184"/>
    <mergeCell ref="D183:D184"/>
    <mergeCell ref="E183:E184"/>
    <mergeCell ref="F183:G183"/>
    <mergeCell ref="B191:B192"/>
    <mergeCell ref="C191:C192"/>
    <mergeCell ref="D191:D192"/>
    <mergeCell ref="E191:E192"/>
    <mergeCell ref="F254:G254"/>
    <mergeCell ref="A252:G252"/>
    <mergeCell ref="A253:G253"/>
    <mergeCell ref="A225:G225"/>
    <mergeCell ref="A228:G228"/>
    <mergeCell ref="A191:A192"/>
    <mergeCell ref="A254:A255"/>
    <mergeCell ref="B254:B255"/>
    <mergeCell ref="C254:C255"/>
    <mergeCell ref="D254:D255"/>
    <mergeCell ref="E254:E2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rowBreaks count="3" manualBreakCount="3">
    <brk id="180" max="6" man="1"/>
    <brk id="220" max="6" man="1"/>
    <brk id="263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H25"/>
  <sheetViews>
    <sheetView view="pageBreakPreview" zoomScale="60" zoomScalePageLayoutView="0" workbookViewId="0" topLeftCell="A1">
      <selection activeCell="C9" sqref="C9"/>
    </sheetView>
  </sheetViews>
  <sheetFormatPr defaultColWidth="9.140625" defaultRowHeight="15"/>
  <cols>
    <col min="1" max="1" width="21.140625" style="0" customWidth="1"/>
    <col min="2" max="2" width="11.421875" style="0" bestFit="1" customWidth="1"/>
    <col min="3" max="4" width="11.57421875" style="0" bestFit="1" customWidth="1"/>
    <col min="5" max="6" width="11.421875" style="0" bestFit="1" customWidth="1"/>
    <col min="7" max="7" width="13.140625" style="0" bestFit="1" customWidth="1"/>
  </cols>
  <sheetData>
    <row r="2" spans="1:7" ht="60">
      <c r="A2" s="126" t="s">
        <v>463</v>
      </c>
      <c r="B2" s="127" t="s">
        <v>464</v>
      </c>
      <c r="C2" s="127" t="s">
        <v>465</v>
      </c>
      <c r="D2" s="127" t="s">
        <v>466</v>
      </c>
      <c r="E2" s="127" t="s">
        <v>467</v>
      </c>
      <c r="F2" s="127" t="s">
        <v>468</v>
      </c>
      <c r="G2" s="127" t="s">
        <v>469</v>
      </c>
    </row>
    <row r="3" spans="1:7" ht="15">
      <c r="A3" s="127" t="s">
        <v>470</v>
      </c>
      <c r="B3" s="128">
        <v>98557</v>
      </c>
      <c r="C3" s="128">
        <v>103386</v>
      </c>
      <c r="D3" s="128"/>
      <c r="E3" s="128"/>
      <c r="F3" s="128"/>
      <c r="G3" s="128"/>
    </row>
    <row r="4" spans="1:7" ht="15">
      <c r="A4" s="127" t="s">
        <v>471</v>
      </c>
      <c r="B4" s="128">
        <v>98557</v>
      </c>
      <c r="C4" s="128">
        <f>B3*1.04</f>
        <v>102499.28</v>
      </c>
      <c r="D4" s="128">
        <f>C3*1.04</f>
        <v>107521.44</v>
      </c>
      <c r="E4" s="128">
        <f>D3*1.04</f>
        <v>0</v>
      </c>
      <c r="F4" s="128">
        <f>E3*1.04</f>
        <v>0</v>
      </c>
      <c r="G4" s="128">
        <f>F3*1.04</f>
        <v>0</v>
      </c>
    </row>
    <row r="7" spans="1:7" ht="60">
      <c r="A7" s="126" t="s">
        <v>463</v>
      </c>
      <c r="B7" s="127" t="s">
        <v>464</v>
      </c>
      <c r="C7" s="127" t="s">
        <v>465</v>
      </c>
      <c r="D7" s="127" t="s">
        <v>466</v>
      </c>
      <c r="E7" s="127" t="s">
        <v>467</v>
      </c>
      <c r="F7" s="127" t="s">
        <v>468</v>
      </c>
      <c r="G7" s="127" t="s">
        <v>469</v>
      </c>
    </row>
    <row r="8" spans="1:7" ht="15">
      <c r="A8" s="127" t="s">
        <v>470</v>
      </c>
      <c r="B8" s="128">
        <f>98557</f>
        <v>98557</v>
      </c>
      <c r="C8" s="128"/>
      <c r="D8" s="128"/>
      <c r="E8" s="128"/>
      <c r="F8" s="128"/>
      <c r="G8" s="128"/>
    </row>
    <row r="9" spans="1:7" ht="15">
      <c r="A9" s="127" t="s">
        <v>471</v>
      </c>
      <c r="B9" s="127"/>
      <c r="C9" s="128">
        <f>B8*1.04</f>
        <v>102499.28</v>
      </c>
      <c r="D9" s="128"/>
      <c r="E9" s="128"/>
      <c r="F9" s="128"/>
      <c r="G9" s="128"/>
    </row>
    <row r="10" spans="1:7" ht="15">
      <c r="A10" s="127" t="s">
        <v>472</v>
      </c>
      <c r="B10" s="127"/>
      <c r="C10" s="128"/>
      <c r="D10" s="128">
        <f>C9*1.04</f>
        <v>106599.2512</v>
      </c>
      <c r="E10" s="128"/>
      <c r="F10" s="128"/>
      <c r="G10" s="128"/>
    </row>
    <row r="11" spans="1:7" ht="15">
      <c r="A11" s="127" t="s">
        <v>473</v>
      </c>
      <c r="B11" s="127"/>
      <c r="C11" s="128"/>
      <c r="D11" s="128"/>
      <c r="E11" s="128">
        <f>D10*1.04</f>
        <v>110863.221248</v>
      </c>
      <c r="F11" s="128"/>
      <c r="G11" s="128"/>
    </row>
    <row r="12" spans="1:7" ht="15">
      <c r="A12" s="127" t="s">
        <v>474</v>
      </c>
      <c r="B12" s="127"/>
      <c r="C12" s="128"/>
      <c r="D12" s="128"/>
      <c r="E12" s="128"/>
      <c r="F12" s="128">
        <f>E11*1.04</f>
        <v>115297.75009792001</v>
      </c>
      <c r="G12" s="128"/>
    </row>
    <row r="13" spans="1:7" ht="15">
      <c r="A13" s="131" t="s">
        <v>475</v>
      </c>
      <c r="B13" s="127"/>
      <c r="C13" s="127"/>
      <c r="D13" s="127"/>
      <c r="E13" s="127"/>
      <c r="F13" s="127"/>
      <c r="G13" s="133">
        <f>F12*1.04</f>
        <v>119909.66010183682</v>
      </c>
    </row>
    <row r="14" spans="1:7" ht="15">
      <c r="A14" s="132" t="s">
        <v>476</v>
      </c>
      <c r="B14" s="127"/>
      <c r="C14" s="127"/>
      <c r="D14" s="127"/>
      <c r="E14" s="127"/>
      <c r="F14" s="127"/>
      <c r="G14" s="133">
        <f>B8+C9+D10+E11+F12+G13</f>
        <v>653726.1626477567</v>
      </c>
    </row>
    <row r="15" spans="1:8" ht="15">
      <c r="A15" s="130" t="s">
        <v>481</v>
      </c>
      <c r="B15" s="134"/>
      <c r="C15" s="134"/>
      <c r="D15" s="134"/>
      <c r="E15" s="134"/>
      <c r="F15" s="134"/>
      <c r="G15" s="135">
        <f>B8*6</f>
        <v>591342</v>
      </c>
      <c r="H15">
        <f>G14*100/G15</f>
        <v>110.54959104</v>
      </c>
    </row>
    <row r="17" spans="1:7" ht="60">
      <c r="A17" s="126" t="s">
        <v>463</v>
      </c>
      <c r="B17" s="127" t="s">
        <v>464</v>
      </c>
      <c r="C17" s="127" t="s">
        <v>465</v>
      </c>
      <c r="D17" s="127" t="s">
        <v>466</v>
      </c>
      <c r="E17" s="127" t="s">
        <v>467</v>
      </c>
      <c r="F17" s="127" t="s">
        <v>468</v>
      </c>
      <c r="G17" s="127" t="s">
        <v>469</v>
      </c>
    </row>
    <row r="18" spans="1:7" ht="15">
      <c r="A18" s="127" t="s">
        <v>477</v>
      </c>
      <c r="B18" s="128">
        <v>104920</v>
      </c>
      <c r="C18" s="128"/>
      <c r="D18" s="128"/>
      <c r="E18" s="128"/>
      <c r="F18" s="128"/>
      <c r="G18" s="128"/>
    </row>
    <row r="19" spans="1:7" ht="15">
      <c r="A19" s="127" t="s">
        <v>478</v>
      </c>
      <c r="B19" s="127"/>
      <c r="C19" s="128">
        <v>104920</v>
      </c>
      <c r="D19" s="128"/>
      <c r="E19" s="128"/>
      <c r="F19" s="128"/>
      <c r="G19" s="128"/>
    </row>
    <row r="20" spans="1:7" ht="15">
      <c r="A20" s="127" t="s">
        <v>479</v>
      </c>
      <c r="B20" s="127"/>
      <c r="C20" s="128"/>
      <c r="D20" s="128">
        <v>104920</v>
      </c>
      <c r="E20" s="128"/>
      <c r="F20" s="128"/>
      <c r="G20" s="128"/>
    </row>
    <row r="21" spans="1:7" ht="15">
      <c r="A21" s="127" t="s">
        <v>470</v>
      </c>
      <c r="B21" s="127"/>
      <c r="C21" s="128"/>
      <c r="D21" s="128"/>
      <c r="E21" s="128">
        <f>D20*1.049</f>
        <v>110061.07999999999</v>
      </c>
      <c r="F21" s="128"/>
      <c r="G21" s="128"/>
    </row>
    <row r="22" spans="1:7" ht="15">
      <c r="A22" s="127" t="s">
        <v>472</v>
      </c>
      <c r="B22" s="127"/>
      <c r="C22" s="128"/>
      <c r="D22" s="128"/>
      <c r="E22" s="128"/>
      <c r="F22" s="128">
        <f>E21*1.04</f>
        <v>114463.5232</v>
      </c>
      <c r="G22" s="128"/>
    </row>
    <row r="23" spans="1:7" ht="15">
      <c r="A23" s="131" t="s">
        <v>480</v>
      </c>
      <c r="B23" s="127"/>
      <c r="C23" s="127"/>
      <c r="D23" s="127"/>
      <c r="E23" s="127"/>
      <c r="F23" s="127"/>
      <c r="G23" s="133">
        <f>F22*1.04/2</f>
        <v>59521.032064</v>
      </c>
    </row>
    <row r="24" spans="1:7" ht="15">
      <c r="A24" s="132" t="s">
        <v>476</v>
      </c>
      <c r="B24" s="127"/>
      <c r="C24" s="127"/>
      <c r="D24" s="127"/>
      <c r="E24" s="127"/>
      <c r="F24" s="127"/>
      <c r="G24" s="133">
        <f>B18+C19+D20+E21+F22+G23</f>
        <v>598805.635264</v>
      </c>
    </row>
    <row r="25" spans="1:8" ht="15">
      <c r="A25" s="130" t="s">
        <v>481</v>
      </c>
      <c r="G25" s="129">
        <f>B18*5+F22/2</f>
        <v>581831.7616</v>
      </c>
      <c r="H25">
        <f>G24*100/G25</f>
        <v>102.91731644510486</v>
      </c>
    </row>
  </sheetData>
  <sheetProtection/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tabSelected="1" view="pageBreakPreview" zoomScaleSheetLayoutView="100" zoomScalePageLayoutView="0" workbookViewId="0" topLeftCell="A136">
      <selection activeCell="C143" sqref="C143"/>
    </sheetView>
  </sheetViews>
  <sheetFormatPr defaultColWidth="9.140625" defaultRowHeight="15"/>
  <cols>
    <col min="1" max="1" width="6.8515625" style="32" customWidth="1"/>
    <col min="2" max="2" width="15.57421875" style="32" customWidth="1"/>
    <col min="3" max="3" width="60.8515625" style="32" customWidth="1"/>
    <col min="4" max="5" width="17.00390625" style="32" customWidth="1"/>
    <col min="6" max="7" width="9.140625" style="32" customWidth="1"/>
    <col min="8" max="9" width="10.140625" style="32" bestFit="1" customWidth="1"/>
    <col min="10" max="16384" width="9.140625" style="32" customWidth="1"/>
  </cols>
  <sheetData>
    <row r="1" spans="4:5" ht="16.5" customHeight="1">
      <c r="D1" s="172" t="s">
        <v>489</v>
      </c>
      <c r="E1" s="172"/>
    </row>
    <row r="2" spans="4:5" ht="16.5" customHeight="1">
      <c r="D2" s="173" t="s">
        <v>487</v>
      </c>
      <c r="E2" s="173"/>
    </row>
    <row r="3" spans="4:5" ht="16.5" customHeight="1">
      <c r="D3" s="150" t="s">
        <v>484</v>
      </c>
      <c r="E3" s="150" t="s">
        <v>120</v>
      </c>
    </row>
    <row r="4" ht="16.5" customHeight="1"/>
    <row r="5" spans="1:5" ht="53.25" customHeight="1">
      <c r="A5" s="174" t="s">
        <v>485</v>
      </c>
      <c r="B5" s="174"/>
      <c r="C5" s="174"/>
      <c r="D5" s="174"/>
      <c r="E5" s="174"/>
    </row>
    <row r="6" spans="1:5" ht="15.75">
      <c r="A6" s="174"/>
      <c r="B6" s="174"/>
      <c r="C6" s="174"/>
      <c r="D6" s="151"/>
      <c r="E6" s="151"/>
    </row>
    <row r="7" spans="1:5" ht="15.75">
      <c r="A7" s="165" t="s">
        <v>339</v>
      </c>
      <c r="B7" s="165"/>
      <c r="C7" s="165"/>
      <c r="D7" s="165"/>
      <c r="E7" s="165"/>
    </row>
    <row r="8" spans="1:5" ht="42" customHeight="1">
      <c r="A8" s="158" t="s">
        <v>1</v>
      </c>
      <c r="B8" s="158" t="s">
        <v>2</v>
      </c>
      <c r="C8" s="158" t="s">
        <v>122</v>
      </c>
      <c r="D8" s="158" t="s">
        <v>482</v>
      </c>
      <c r="E8" s="158"/>
    </row>
    <row r="9" spans="1:5" ht="63">
      <c r="A9" s="158"/>
      <c r="B9" s="158"/>
      <c r="C9" s="158"/>
      <c r="D9" s="138" t="s">
        <v>483</v>
      </c>
      <c r="E9" s="138" t="s">
        <v>6</v>
      </c>
    </row>
    <row r="10" spans="1:5" s="106" customFormat="1" ht="15.75">
      <c r="A10" s="155">
        <v>1</v>
      </c>
      <c r="B10" s="155">
        <v>2</v>
      </c>
      <c r="C10" s="155">
        <v>3</v>
      </c>
      <c r="D10" s="156">
        <v>4</v>
      </c>
      <c r="E10" s="156">
        <v>5</v>
      </c>
    </row>
    <row r="11" spans="1:5" s="4" customFormat="1" ht="16.5" customHeight="1">
      <c r="A11" s="166" t="s">
        <v>7</v>
      </c>
      <c r="B11" s="166"/>
      <c r="C11" s="83"/>
      <c r="D11" s="80"/>
      <c r="E11" s="80"/>
    </row>
    <row r="12" spans="1:5" s="4" customFormat="1" ht="31.5">
      <c r="A12" s="12">
        <v>1</v>
      </c>
      <c r="B12" s="13" t="s">
        <v>8</v>
      </c>
      <c r="C12" s="14" t="s">
        <v>124</v>
      </c>
      <c r="D12" s="61">
        <v>113434</v>
      </c>
      <c r="E12" s="61">
        <v>422898</v>
      </c>
    </row>
    <row r="13" spans="1:5" s="4" customFormat="1" ht="31.5">
      <c r="A13" s="12">
        <v>2</v>
      </c>
      <c r="B13" s="13" t="s">
        <v>9</v>
      </c>
      <c r="C13" s="14" t="s">
        <v>126</v>
      </c>
      <c r="D13" s="61">
        <v>113434</v>
      </c>
      <c r="E13" s="61">
        <v>422898</v>
      </c>
    </row>
    <row r="14" spans="1:5" s="4" customFormat="1" ht="31.5">
      <c r="A14" s="12">
        <v>3</v>
      </c>
      <c r="B14" s="13" t="s">
        <v>10</v>
      </c>
      <c r="C14" s="14" t="s">
        <v>128</v>
      </c>
      <c r="D14" s="61">
        <v>113434</v>
      </c>
      <c r="E14" s="61">
        <v>422898</v>
      </c>
    </row>
    <row r="15" spans="1:5" s="4" customFormat="1" ht="15.75">
      <c r="A15" s="12">
        <v>4</v>
      </c>
      <c r="B15" s="13" t="s">
        <v>11</v>
      </c>
      <c r="C15" s="14" t="s">
        <v>130</v>
      </c>
      <c r="D15" s="61">
        <v>132563</v>
      </c>
      <c r="E15" s="61">
        <v>494214</v>
      </c>
    </row>
    <row r="16" spans="1:5" s="4" customFormat="1" ht="15.75">
      <c r="A16" s="12">
        <v>5</v>
      </c>
      <c r="B16" s="13" t="s">
        <v>12</v>
      </c>
      <c r="C16" s="14" t="s">
        <v>132</v>
      </c>
      <c r="D16" s="61">
        <v>132563</v>
      </c>
      <c r="E16" s="61">
        <v>494214</v>
      </c>
    </row>
    <row r="17" spans="1:5" s="4" customFormat="1" ht="15.75">
      <c r="A17" s="12">
        <v>6</v>
      </c>
      <c r="B17" s="13" t="s">
        <v>13</v>
      </c>
      <c r="C17" s="14" t="s">
        <v>134</v>
      </c>
      <c r="D17" s="61">
        <v>132563</v>
      </c>
      <c r="E17" s="61">
        <v>494214</v>
      </c>
    </row>
    <row r="18" spans="1:5" s="4" customFormat="1" ht="15.75">
      <c r="A18" s="12">
        <v>7</v>
      </c>
      <c r="B18" s="13" t="s">
        <v>13</v>
      </c>
      <c r="C18" s="14" t="s">
        <v>136</v>
      </c>
      <c r="D18" s="61">
        <v>132563</v>
      </c>
      <c r="E18" s="61">
        <v>494214</v>
      </c>
    </row>
    <row r="19" spans="1:5" s="4" customFormat="1" ht="31.5">
      <c r="A19" s="12">
        <v>8</v>
      </c>
      <c r="B19" s="13" t="s">
        <v>14</v>
      </c>
      <c r="C19" s="14" t="s">
        <v>138</v>
      </c>
      <c r="D19" s="61">
        <v>132563</v>
      </c>
      <c r="E19" s="61">
        <v>626777</v>
      </c>
    </row>
    <row r="20" spans="1:5" s="4" customFormat="1" ht="15.75">
      <c r="A20" s="12">
        <v>9</v>
      </c>
      <c r="B20" s="13" t="s">
        <v>14</v>
      </c>
      <c r="C20" s="14" t="s">
        <v>140</v>
      </c>
      <c r="D20" s="61">
        <v>132563</v>
      </c>
      <c r="E20" s="61">
        <v>626777</v>
      </c>
    </row>
    <row r="21" spans="1:5" s="4" customFormat="1" ht="31.5">
      <c r="A21" s="12">
        <v>10</v>
      </c>
      <c r="B21" s="13" t="s">
        <v>15</v>
      </c>
      <c r="C21" s="14" t="s">
        <v>142</v>
      </c>
      <c r="D21" s="61">
        <v>132563</v>
      </c>
      <c r="E21" s="61">
        <v>494214</v>
      </c>
    </row>
    <row r="22" spans="1:5" s="4" customFormat="1" ht="31.5">
      <c r="A22" s="12">
        <v>11</v>
      </c>
      <c r="B22" s="13" t="s">
        <v>16</v>
      </c>
      <c r="C22" s="14" t="s">
        <v>144</v>
      </c>
      <c r="D22" s="61">
        <v>132563</v>
      </c>
      <c r="E22" s="61">
        <v>494214</v>
      </c>
    </row>
    <row r="23" spans="1:5" s="4" customFormat="1" ht="31.5">
      <c r="A23" s="12">
        <v>12</v>
      </c>
      <c r="B23" s="13" t="s">
        <v>17</v>
      </c>
      <c r="C23" s="14" t="s">
        <v>146</v>
      </c>
      <c r="D23" s="61">
        <v>132563</v>
      </c>
      <c r="E23" s="61">
        <v>494214</v>
      </c>
    </row>
    <row r="24" spans="1:5" s="4" customFormat="1" ht="47.25">
      <c r="A24" s="12">
        <v>13</v>
      </c>
      <c r="B24" s="13" t="s">
        <v>17</v>
      </c>
      <c r="C24" s="14" t="s">
        <v>148</v>
      </c>
      <c r="D24" s="61">
        <v>132563</v>
      </c>
      <c r="E24" s="61">
        <v>494214</v>
      </c>
    </row>
    <row r="25" spans="1:5" s="4" customFormat="1" ht="31.5">
      <c r="A25" s="12">
        <v>14</v>
      </c>
      <c r="B25" s="13" t="s">
        <v>18</v>
      </c>
      <c r="C25" s="14" t="s">
        <v>150</v>
      </c>
      <c r="D25" s="61">
        <v>132563</v>
      </c>
      <c r="E25" s="61">
        <v>494214</v>
      </c>
    </row>
    <row r="26" spans="1:5" s="4" customFormat="1" ht="31.5">
      <c r="A26" s="12">
        <v>15</v>
      </c>
      <c r="B26" s="13" t="s">
        <v>19</v>
      </c>
      <c r="C26" s="14" t="s">
        <v>152</v>
      </c>
      <c r="D26" s="61">
        <v>132563</v>
      </c>
      <c r="E26" s="61">
        <v>494214</v>
      </c>
    </row>
    <row r="27" spans="1:5" s="4" customFormat="1" ht="31.5">
      <c r="A27" s="12">
        <v>16</v>
      </c>
      <c r="B27" s="13" t="s">
        <v>20</v>
      </c>
      <c r="C27" s="14" t="s">
        <v>154</v>
      </c>
      <c r="D27" s="61">
        <v>132563</v>
      </c>
      <c r="E27" s="61">
        <v>494214</v>
      </c>
    </row>
    <row r="28" spans="1:5" s="4" customFormat="1" ht="33" customHeight="1">
      <c r="A28" s="12">
        <v>17</v>
      </c>
      <c r="B28" s="13" t="s">
        <v>21</v>
      </c>
      <c r="C28" s="14" t="s">
        <v>156</v>
      </c>
      <c r="D28" s="61">
        <v>132563</v>
      </c>
      <c r="E28" s="61">
        <v>494214</v>
      </c>
    </row>
    <row r="29" spans="1:5" s="4" customFormat="1" ht="15.75">
      <c r="A29" s="12">
        <v>18</v>
      </c>
      <c r="B29" s="13" t="s">
        <v>22</v>
      </c>
      <c r="C29" s="14" t="s">
        <v>158</v>
      </c>
      <c r="D29" s="61">
        <v>132563</v>
      </c>
      <c r="E29" s="61">
        <v>494214</v>
      </c>
    </row>
    <row r="30" spans="1:5" s="4" customFormat="1" ht="31.5">
      <c r="A30" s="12">
        <v>19</v>
      </c>
      <c r="B30" s="13" t="s">
        <v>22</v>
      </c>
      <c r="C30" s="14" t="s">
        <v>160</v>
      </c>
      <c r="D30" s="61">
        <v>132563</v>
      </c>
      <c r="E30" s="61">
        <v>494214</v>
      </c>
    </row>
    <row r="31" spans="1:5" s="4" customFormat="1" ht="31.5">
      <c r="A31" s="12">
        <v>20</v>
      </c>
      <c r="B31" s="13" t="s">
        <v>22</v>
      </c>
      <c r="C31" s="14" t="s">
        <v>162</v>
      </c>
      <c r="D31" s="61">
        <v>132563</v>
      </c>
      <c r="E31" s="61">
        <v>494214</v>
      </c>
    </row>
    <row r="32" spans="1:5" s="4" customFormat="1" ht="15.75">
      <c r="A32" s="12">
        <v>21</v>
      </c>
      <c r="B32" s="13" t="s">
        <v>22</v>
      </c>
      <c r="C32" s="14" t="s">
        <v>164</v>
      </c>
      <c r="D32" s="61">
        <v>132563</v>
      </c>
      <c r="E32" s="61">
        <v>494214</v>
      </c>
    </row>
    <row r="33" spans="1:5" s="4" customFormat="1" ht="31.5">
      <c r="A33" s="12">
        <v>22</v>
      </c>
      <c r="B33" s="13" t="s">
        <v>22</v>
      </c>
      <c r="C33" s="14" t="s">
        <v>166</v>
      </c>
      <c r="D33" s="61">
        <v>132563</v>
      </c>
      <c r="E33" s="61">
        <v>494214</v>
      </c>
    </row>
    <row r="34" spans="1:5" s="4" customFormat="1" ht="31.5">
      <c r="A34" s="12">
        <v>23</v>
      </c>
      <c r="B34" s="13" t="s">
        <v>23</v>
      </c>
      <c r="C34" s="14" t="s">
        <v>168</v>
      </c>
      <c r="D34" s="61">
        <v>132563</v>
      </c>
      <c r="E34" s="61">
        <v>494214</v>
      </c>
    </row>
    <row r="35" spans="1:5" s="4" customFormat="1" ht="31.5">
      <c r="A35" s="12">
        <v>24</v>
      </c>
      <c r="B35" s="13" t="s">
        <v>24</v>
      </c>
      <c r="C35" s="14" t="s">
        <v>170</v>
      </c>
      <c r="D35" s="61">
        <v>132563</v>
      </c>
      <c r="E35" s="61">
        <v>494214</v>
      </c>
    </row>
    <row r="36" spans="1:5" s="4" customFormat="1" ht="31.5">
      <c r="A36" s="12">
        <v>25</v>
      </c>
      <c r="B36" s="13" t="s">
        <v>25</v>
      </c>
      <c r="C36" s="14" t="s">
        <v>172</v>
      </c>
      <c r="D36" s="61">
        <v>132563</v>
      </c>
      <c r="E36" s="61">
        <v>494214</v>
      </c>
    </row>
    <row r="37" spans="1:5" s="4" customFormat="1" ht="15.75">
      <c r="A37" s="12">
        <v>26</v>
      </c>
      <c r="B37" s="13" t="s">
        <v>26</v>
      </c>
      <c r="C37" s="14" t="s">
        <v>174</v>
      </c>
      <c r="D37" s="61">
        <v>132563</v>
      </c>
      <c r="E37" s="61">
        <v>494214</v>
      </c>
    </row>
    <row r="38" spans="1:5" s="4" customFormat="1" ht="15.75">
      <c r="A38" s="12">
        <v>27</v>
      </c>
      <c r="B38" s="13" t="s">
        <v>26</v>
      </c>
      <c r="C38" s="14" t="s">
        <v>176</v>
      </c>
      <c r="D38" s="61">
        <v>132563</v>
      </c>
      <c r="E38" s="61">
        <v>494214</v>
      </c>
    </row>
    <row r="39" spans="1:5" s="4" customFormat="1" ht="31.5">
      <c r="A39" s="12">
        <v>28</v>
      </c>
      <c r="B39" s="13" t="s">
        <v>27</v>
      </c>
      <c r="C39" s="14" t="s">
        <v>178</v>
      </c>
      <c r="D39" s="61">
        <v>132563</v>
      </c>
      <c r="E39" s="61">
        <v>494214</v>
      </c>
    </row>
    <row r="40" spans="1:5" s="4" customFormat="1" ht="15.75">
      <c r="A40" s="12">
        <v>29</v>
      </c>
      <c r="B40" s="13" t="s">
        <v>28</v>
      </c>
      <c r="C40" s="14" t="s">
        <v>180</v>
      </c>
      <c r="D40" s="61">
        <v>165919</v>
      </c>
      <c r="E40" s="61">
        <v>618569</v>
      </c>
    </row>
    <row r="41" spans="1:5" s="4" customFormat="1" ht="31.5">
      <c r="A41" s="12">
        <v>30</v>
      </c>
      <c r="B41" s="13" t="s">
        <v>29</v>
      </c>
      <c r="C41" s="14" t="s">
        <v>182</v>
      </c>
      <c r="D41" s="61">
        <v>132563</v>
      </c>
      <c r="E41" s="61">
        <v>494214</v>
      </c>
    </row>
    <row r="42" spans="1:5" s="4" customFormat="1" ht="15.75">
      <c r="A42" s="12">
        <v>31</v>
      </c>
      <c r="B42" s="13" t="s">
        <v>30</v>
      </c>
      <c r="C42" s="14" t="s">
        <v>184</v>
      </c>
      <c r="D42" s="61">
        <v>132563</v>
      </c>
      <c r="E42" s="61">
        <v>494214</v>
      </c>
    </row>
    <row r="43" spans="1:5" s="4" customFormat="1" ht="31.5">
      <c r="A43" s="12">
        <v>32</v>
      </c>
      <c r="B43" s="13" t="s">
        <v>31</v>
      </c>
      <c r="C43" s="14" t="s">
        <v>186</v>
      </c>
      <c r="D43" s="61">
        <v>132563</v>
      </c>
      <c r="E43" s="61">
        <v>494214</v>
      </c>
    </row>
    <row r="44" spans="1:5" s="4" customFormat="1" ht="31.5">
      <c r="A44" s="12">
        <v>33</v>
      </c>
      <c r="B44" s="13" t="s">
        <v>32</v>
      </c>
      <c r="C44" s="14" t="s">
        <v>188</v>
      </c>
      <c r="D44" s="61">
        <v>132563</v>
      </c>
      <c r="E44" s="61">
        <v>494214</v>
      </c>
    </row>
    <row r="45" spans="1:5" s="4" customFormat="1" ht="31.5">
      <c r="A45" s="12">
        <v>34</v>
      </c>
      <c r="B45" s="13" t="s">
        <v>33</v>
      </c>
      <c r="C45" s="14" t="s">
        <v>190</v>
      </c>
      <c r="D45" s="61">
        <v>132563</v>
      </c>
      <c r="E45" s="61">
        <v>494214</v>
      </c>
    </row>
    <row r="46" spans="1:5" s="4" customFormat="1" ht="31.5">
      <c r="A46" s="12">
        <v>35</v>
      </c>
      <c r="B46" s="13" t="s">
        <v>34</v>
      </c>
      <c r="C46" s="14" t="s">
        <v>192</v>
      </c>
      <c r="D46" s="61">
        <v>132563</v>
      </c>
      <c r="E46" s="61">
        <v>494214</v>
      </c>
    </row>
    <row r="47" spans="1:5" s="4" customFormat="1" ht="15.75">
      <c r="A47" s="12">
        <v>36</v>
      </c>
      <c r="B47" s="13" t="s">
        <v>35</v>
      </c>
      <c r="C47" s="14" t="s">
        <v>194</v>
      </c>
      <c r="D47" s="61">
        <v>132563</v>
      </c>
      <c r="E47" s="61">
        <v>494214</v>
      </c>
    </row>
    <row r="48" spans="1:5" s="4" customFormat="1" ht="15.75">
      <c r="A48" s="12">
        <v>37</v>
      </c>
      <c r="B48" s="13" t="s">
        <v>36</v>
      </c>
      <c r="C48" s="14" t="s">
        <v>196</v>
      </c>
      <c r="D48" s="61">
        <v>113434</v>
      </c>
      <c r="E48" s="61">
        <v>422898</v>
      </c>
    </row>
    <row r="49" spans="1:5" s="4" customFormat="1" ht="15.75">
      <c r="A49" s="12">
        <v>38</v>
      </c>
      <c r="B49" s="13" t="s">
        <v>37</v>
      </c>
      <c r="C49" s="14" t="s">
        <v>198</v>
      </c>
      <c r="D49" s="61">
        <v>113434</v>
      </c>
      <c r="E49" s="61">
        <v>422898</v>
      </c>
    </row>
    <row r="50" spans="1:5" s="4" customFormat="1" ht="15.75">
      <c r="A50" s="12">
        <v>39</v>
      </c>
      <c r="B50" s="13" t="s">
        <v>37</v>
      </c>
      <c r="C50" s="14" t="s">
        <v>200</v>
      </c>
      <c r="D50" s="61">
        <v>113434</v>
      </c>
      <c r="E50" s="61">
        <v>422898</v>
      </c>
    </row>
    <row r="51" spans="1:5" s="4" customFormat="1" ht="15.75">
      <c r="A51" s="12">
        <v>40</v>
      </c>
      <c r="B51" s="13" t="s">
        <v>38</v>
      </c>
      <c r="C51" s="14" t="s">
        <v>202</v>
      </c>
      <c r="D51" s="61">
        <v>113434</v>
      </c>
      <c r="E51" s="61">
        <v>422898</v>
      </c>
    </row>
    <row r="52" spans="1:5" s="4" customFormat="1" ht="15.75">
      <c r="A52" s="12">
        <v>41</v>
      </c>
      <c r="B52" s="13" t="s">
        <v>38</v>
      </c>
      <c r="C52" s="14" t="s">
        <v>204</v>
      </c>
      <c r="D52" s="61">
        <v>113434</v>
      </c>
      <c r="E52" s="61">
        <v>422898</v>
      </c>
    </row>
    <row r="53" spans="1:5" s="4" customFormat="1" ht="31.5">
      <c r="A53" s="12">
        <v>42</v>
      </c>
      <c r="B53" s="13" t="s">
        <v>39</v>
      </c>
      <c r="C53" s="14" t="s">
        <v>206</v>
      </c>
      <c r="D53" s="61">
        <v>113434</v>
      </c>
      <c r="E53" s="61">
        <v>422898</v>
      </c>
    </row>
    <row r="54" spans="1:5" s="4" customFormat="1" ht="31.5">
      <c r="A54" s="12">
        <v>43</v>
      </c>
      <c r="B54" s="13" t="s">
        <v>40</v>
      </c>
      <c r="C54" s="14" t="s">
        <v>208</v>
      </c>
      <c r="D54" s="61">
        <v>113434</v>
      </c>
      <c r="E54" s="61">
        <v>422898</v>
      </c>
    </row>
    <row r="55" spans="1:5" s="4" customFormat="1" ht="15.75">
      <c r="A55" s="12">
        <v>44</v>
      </c>
      <c r="B55" s="13" t="s">
        <v>41</v>
      </c>
      <c r="C55" s="14" t="s">
        <v>210</v>
      </c>
      <c r="D55" s="61">
        <v>113434</v>
      </c>
      <c r="E55" s="61">
        <v>422898</v>
      </c>
    </row>
    <row r="56" spans="1:5" s="4" customFormat="1" ht="15.75">
      <c r="A56" s="12">
        <v>45</v>
      </c>
      <c r="B56" s="13" t="s">
        <v>42</v>
      </c>
      <c r="C56" s="14" t="s">
        <v>212</v>
      </c>
      <c r="D56" s="61">
        <v>113434</v>
      </c>
      <c r="E56" s="61">
        <v>422898</v>
      </c>
    </row>
    <row r="57" spans="1:5" s="4" customFormat="1" ht="31.5">
      <c r="A57" s="12">
        <v>46</v>
      </c>
      <c r="B57" s="13" t="s">
        <v>43</v>
      </c>
      <c r="C57" s="14" t="s">
        <v>214</v>
      </c>
      <c r="D57" s="61">
        <v>113434</v>
      </c>
      <c r="E57" s="61">
        <v>422898</v>
      </c>
    </row>
    <row r="58" spans="1:5" s="4" customFormat="1" ht="15.75">
      <c r="A58" s="12">
        <v>47</v>
      </c>
      <c r="B58" s="13" t="s">
        <v>44</v>
      </c>
      <c r="C58" s="14" t="s">
        <v>216</v>
      </c>
      <c r="D58" s="61">
        <v>113434</v>
      </c>
      <c r="E58" s="61">
        <v>422898</v>
      </c>
    </row>
    <row r="59" spans="1:5" s="4" customFormat="1" ht="15.75">
      <c r="A59" s="12">
        <v>48</v>
      </c>
      <c r="B59" s="13" t="s">
        <v>45</v>
      </c>
      <c r="C59" s="14" t="s">
        <v>218</v>
      </c>
      <c r="D59" s="61">
        <v>113434</v>
      </c>
      <c r="E59" s="61">
        <v>422898</v>
      </c>
    </row>
    <row r="60" spans="1:5" s="4" customFormat="1" ht="15.75">
      <c r="A60" s="12">
        <v>49</v>
      </c>
      <c r="B60" s="13" t="s">
        <v>45</v>
      </c>
      <c r="C60" s="14" t="s">
        <v>220</v>
      </c>
      <c r="D60" s="61">
        <v>113434</v>
      </c>
      <c r="E60" s="61">
        <v>422898</v>
      </c>
    </row>
    <row r="61" spans="1:5" s="4" customFormat="1" ht="31.5">
      <c r="A61" s="12">
        <v>50</v>
      </c>
      <c r="B61" s="13" t="s">
        <v>46</v>
      </c>
      <c r="C61" s="14" t="s">
        <v>222</v>
      </c>
      <c r="D61" s="61">
        <v>113434</v>
      </c>
      <c r="E61" s="61">
        <v>422898</v>
      </c>
    </row>
    <row r="62" spans="1:5" s="4" customFormat="1" ht="31.5">
      <c r="A62" s="12">
        <v>51</v>
      </c>
      <c r="B62" s="13" t="s">
        <v>47</v>
      </c>
      <c r="C62" s="14" t="s">
        <v>224</v>
      </c>
      <c r="D62" s="61">
        <v>113434</v>
      </c>
      <c r="E62" s="61">
        <v>422898</v>
      </c>
    </row>
    <row r="63" spans="1:5" s="4" customFormat="1" ht="15.75">
      <c r="A63" s="12">
        <v>52</v>
      </c>
      <c r="B63" s="13" t="s">
        <v>48</v>
      </c>
      <c r="C63" s="14" t="s">
        <v>226</v>
      </c>
      <c r="D63" s="61">
        <v>113434</v>
      </c>
      <c r="E63" s="61">
        <v>422898</v>
      </c>
    </row>
    <row r="64" spans="1:5" s="4" customFormat="1" ht="31.5">
      <c r="A64" s="12">
        <v>53</v>
      </c>
      <c r="B64" s="13" t="s">
        <v>49</v>
      </c>
      <c r="C64" s="14" t="s">
        <v>495</v>
      </c>
      <c r="D64" s="61">
        <v>113434</v>
      </c>
      <c r="E64" s="61">
        <v>422898</v>
      </c>
    </row>
    <row r="65" spans="1:5" s="4" customFormat="1" ht="15.75">
      <c r="A65" s="12">
        <v>54</v>
      </c>
      <c r="B65" s="13" t="s">
        <v>50</v>
      </c>
      <c r="C65" s="14" t="s">
        <v>51</v>
      </c>
      <c r="D65" s="61">
        <v>113434</v>
      </c>
      <c r="E65" s="61">
        <v>422898</v>
      </c>
    </row>
    <row r="66" spans="1:5" s="4" customFormat="1" ht="31.5">
      <c r="A66" s="12">
        <v>55</v>
      </c>
      <c r="B66" s="13" t="s">
        <v>52</v>
      </c>
      <c r="C66" s="14" t="s">
        <v>230</v>
      </c>
      <c r="D66" s="61">
        <v>113434</v>
      </c>
      <c r="E66" s="61">
        <v>422898</v>
      </c>
    </row>
    <row r="67" spans="1:5" s="4" customFormat="1" ht="15.75">
      <c r="A67" s="12">
        <v>56</v>
      </c>
      <c r="B67" s="13" t="s">
        <v>53</v>
      </c>
      <c r="C67" s="14" t="s">
        <v>232</v>
      </c>
      <c r="D67" s="61">
        <v>113434</v>
      </c>
      <c r="E67" s="61">
        <v>422898</v>
      </c>
    </row>
    <row r="68" spans="1:5" s="4" customFormat="1" ht="31.5">
      <c r="A68" s="12">
        <v>57</v>
      </c>
      <c r="B68" s="13" t="s">
        <v>54</v>
      </c>
      <c r="C68" s="14" t="s">
        <v>234</v>
      </c>
      <c r="D68" s="61">
        <v>113434</v>
      </c>
      <c r="E68" s="61">
        <v>536332</v>
      </c>
    </row>
    <row r="69" spans="1:5" s="4" customFormat="1" ht="31.5">
      <c r="A69" s="12">
        <v>58</v>
      </c>
      <c r="B69" s="13" t="s">
        <v>54</v>
      </c>
      <c r="C69" s="14" t="s">
        <v>236</v>
      </c>
      <c r="D69" s="61">
        <v>113434</v>
      </c>
      <c r="E69" s="61">
        <v>536332</v>
      </c>
    </row>
    <row r="70" spans="1:5" s="4" customFormat="1" ht="31.5">
      <c r="A70" s="12">
        <v>59</v>
      </c>
      <c r="B70" s="13" t="s">
        <v>54</v>
      </c>
      <c r="C70" s="14" t="s">
        <v>238</v>
      </c>
      <c r="D70" s="61">
        <v>113434</v>
      </c>
      <c r="E70" s="61">
        <v>536332</v>
      </c>
    </row>
    <row r="71" spans="1:5" s="4" customFormat="1" ht="31.5">
      <c r="A71" s="12">
        <v>60</v>
      </c>
      <c r="B71" s="13" t="s">
        <v>54</v>
      </c>
      <c r="C71" s="14" t="s">
        <v>240</v>
      </c>
      <c r="D71" s="61">
        <v>113434</v>
      </c>
      <c r="E71" s="61">
        <v>536332</v>
      </c>
    </row>
    <row r="72" spans="1:5" s="4" customFormat="1" ht="31.5">
      <c r="A72" s="12">
        <v>61</v>
      </c>
      <c r="B72" s="13" t="s">
        <v>54</v>
      </c>
      <c r="C72" s="14" t="s">
        <v>242</v>
      </c>
      <c r="D72" s="61">
        <v>113434</v>
      </c>
      <c r="E72" s="61">
        <v>536332</v>
      </c>
    </row>
    <row r="73" spans="1:5" s="4" customFormat="1" ht="31.5">
      <c r="A73" s="12">
        <v>62</v>
      </c>
      <c r="B73" s="13" t="s">
        <v>54</v>
      </c>
      <c r="C73" s="14" t="s">
        <v>244</v>
      </c>
      <c r="D73" s="61">
        <v>113434</v>
      </c>
      <c r="E73" s="61">
        <v>536332</v>
      </c>
    </row>
    <row r="74" spans="1:5" s="4" customFormat="1" ht="31.5">
      <c r="A74" s="12">
        <v>63</v>
      </c>
      <c r="B74" s="13" t="s">
        <v>54</v>
      </c>
      <c r="C74" s="14" t="s">
        <v>246</v>
      </c>
      <c r="D74" s="61">
        <v>113434</v>
      </c>
      <c r="E74" s="61">
        <v>536332</v>
      </c>
    </row>
    <row r="75" spans="1:5" s="4" customFormat="1" ht="31.5">
      <c r="A75" s="12">
        <v>64</v>
      </c>
      <c r="B75" s="13" t="s">
        <v>54</v>
      </c>
      <c r="C75" s="14" t="s">
        <v>248</v>
      </c>
      <c r="D75" s="61">
        <v>113434</v>
      </c>
      <c r="E75" s="61">
        <v>536332</v>
      </c>
    </row>
    <row r="76" spans="1:5" s="4" customFormat="1" ht="31.5">
      <c r="A76" s="12">
        <v>65</v>
      </c>
      <c r="B76" s="13" t="s">
        <v>54</v>
      </c>
      <c r="C76" s="14" t="s">
        <v>250</v>
      </c>
      <c r="D76" s="61">
        <v>113434</v>
      </c>
      <c r="E76" s="61">
        <v>536332</v>
      </c>
    </row>
    <row r="77" spans="1:5" s="4" customFormat="1" ht="47.25">
      <c r="A77" s="12">
        <v>66</v>
      </c>
      <c r="B77" s="13" t="s">
        <v>54</v>
      </c>
      <c r="C77" s="14" t="s">
        <v>252</v>
      </c>
      <c r="D77" s="61">
        <v>113434</v>
      </c>
      <c r="E77" s="61">
        <v>536332</v>
      </c>
    </row>
    <row r="78" spans="1:5" s="4" customFormat="1" ht="47.25">
      <c r="A78" s="12">
        <v>67</v>
      </c>
      <c r="B78" s="13" t="s">
        <v>54</v>
      </c>
      <c r="C78" s="14" t="s">
        <v>254</v>
      </c>
      <c r="D78" s="61">
        <v>113434</v>
      </c>
      <c r="E78" s="61">
        <v>536332</v>
      </c>
    </row>
    <row r="79" spans="1:5" s="4" customFormat="1" ht="47.25">
      <c r="A79" s="12">
        <v>68</v>
      </c>
      <c r="B79" s="13" t="s">
        <v>54</v>
      </c>
      <c r="C79" s="14" t="s">
        <v>256</v>
      </c>
      <c r="D79" s="61">
        <v>113434</v>
      </c>
      <c r="E79" s="61">
        <v>536332</v>
      </c>
    </row>
    <row r="80" spans="1:5" s="4" customFormat="1" ht="31.5">
      <c r="A80" s="12">
        <v>69</v>
      </c>
      <c r="B80" s="13" t="s">
        <v>55</v>
      </c>
      <c r="C80" s="14" t="s">
        <v>258</v>
      </c>
      <c r="D80" s="61">
        <v>113434</v>
      </c>
      <c r="E80" s="61">
        <v>422898</v>
      </c>
    </row>
    <row r="81" spans="1:5" s="4" customFormat="1" ht="31.5">
      <c r="A81" s="12">
        <v>70</v>
      </c>
      <c r="B81" s="13" t="s">
        <v>56</v>
      </c>
      <c r="C81" s="14" t="s">
        <v>57</v>
      </c>
      <c r="D81" s="61">
        <v>113434</v>
      </c>
      <c r="E81" s="61">
        <v>422898</v>
      </c>
    </row>
    <row r="82" spans="1:5" s="4" customFormat="1" ht="31.5">
      <c r="A82" s="12">
        <v>71</v>
      </c>
      <c r="B82" s="13" t="s">
        <v>56</v>
      </c>
      <c r="C82" s="14" t="s">
        <v>58</v>
      </c>
      <c r="D82" s="61">
        <v>113434</v>
      </c>
      <c r="E82" s="61">
        <v>422898</v>
      </c>
    </row>
    <row r="83" spans="1:5" s="4" customFormat="1" ht="31.5">
      <c r="A83" s="12">
        <v>72</v>
      </c>
      <c r="B83" s="13" t="s">
        <v>56</v>
      </c>
      <c r="C83" s="14" t="s">
        <v>262</v>
      </c>
      <c r="D83" s="61">
        <v>113434</v>
      </c>
      <c r="E83" s="61">
        <v>422898</v>
      </c>
    </row>
    <row r="84" spans="1:5" s="4" customFormat="1" ht="31.5">
      <c r="A84" s="12">
        <v>73</v>
      </c>
      <c r="B84" s="15" t="s">
        <v>56</v>
      </c>
      <c r="C84" s="16" t="s">
        <v>264</v>
      </c>
      <c r="D84" s="61">
        <v>113434</v>
      </c>
      <c r="E84" s="61">
        <v>422898</v>
      </c>
    </row>
    <row r="85" spans="1:5" s="4" customFormat="1" ht="31.5">
      <c r="A85" s="12">
        <v>74</v>
      </c>
      <c r="B85" s="15" t="s">
        <v>56</v>
      </c>
      <c r="C85" s="16" t="s">
        <v>272</v>
      </c>
      <c r="D85" s="61">
        <v>113434</v>
      </c>
      <c r="E85" s="61">
        <v>422898</v>
      </c>
    </row>
    <row r="86" spans="1:5" s="4" customFormat="1" ht="15.75">
      <c r="A86" s="12">
        <v>75</v>
      </c>
      <c r="B86" s="13" t="s">
        <v>59</v>
      </c>
      <c r="C86" s="14" t="s">
        <v>265</v>
      </c>
      <c r="D86" s="61">
        <v>113434</v>
      </c>
      <c r="E86" s="61">
        <v>422898</v>
      </c>
    </row>
    <row r="87" spans="1:5" s="4" customFormat="1" ht="47.25">
      <c r="A87" s="12">
        <v>76</v>
      </c>
      <c r="B87" s="13" t="s">
        <v>266</v>
      </c>
      <c r="C87" s="14" t="s">
        <v>267</v>
      </c>
      <c r="D87" s="61">
        <v>165919</v>
      </c>
      <c r="E87" s="61">
        <v>618569</v>
      </c>
    </row>
    <row r="88" spans="1:5" s="4" customFormat="1" ht="15.75">
      <c r="A88" s="140">
        <v>77</v>
      </c>
      <c r="B88" s="139" t="s">
        <v>61</v>
      </c>
      <c r="C88" s="136" t="s">
        <v>268</v>
      </c>
      <c r="D88" s="137">
        <v>113434</v>
      </c>
      <c r="E88" s="137">
        <v>422898</v>
      </c>
    </row>
    <row r="89" spans="1:5" s="4" customFormat="1" ht="15.75">
      <c r="A89" s="12">
        <v>78</v>
      </c>
      <c r="B89" s="13" t="s">
        <v>62</v>
      </c>
      <c r="C89" s="14" t="s">
        <v>269</v>
      </c>
      <c r="D89" s="61">
        <v>220114</v>
      </c>
      <c r="E89" s="61">
        <v>820612</v>
      </c>
    </row>
    <row r="90" spans="1:9" s="154" customFormat="1" ht="15.75">
      <c r="A90" s="160" t="s">
        <v>63</v>
      </c>
      <c r="B90" s="160"/>
      <c r="C90" s="82"/>
      <c r="D90" s="81"/>
      <c r="E90" s="81"/>
      <c r="H90" s="4"/>
      <c r="I90" s="4"/>
    </row>
    <row r="91" spans="1:5" s="4" customFormat="1" ht="31.5">
      <c r="A91" s="12">
        <v>1</v>
      </c>
      <c r="B91" s="13" t="s">
        <v>64</v>
      </c>
      <c r="C91" s="14" t="s">
        <v>273</v>
      </c>
      <c r="D91" s="61">
        <v>132563</v>
      </c>
      <c r="E91" s="61">
        <v>693058.5</v>
      </c>
    </row>
    <row r="92" spans="1:5" s="4" customFormat="1" ht="47.25">
      <c r="A92" s="12">
        <v>2</v>
      </c>
      <c r="B92" s="13" t="s">
        <v>65</v>
      </c>
      <c r="C92" s="14" t="s">
        <v>274</v>
      </c>
      <c r="D92" s="61">
        <v>132563</v>
      </c>
      <c r="E92" s="61">
        <v>693058.5</v>
      </c>
    </row>
    <row r="93" spans="1:5" s="4" customFormat="1" ht="31.5">
      <c r="A93" s="12">
        <v>3</v>
      </c>
      <c r="B93" s="19" t="s">
        <v>66</v>
      </c>
      <c r="C93" s="14" t="s">
        <v>275</v>
      </c>
      <c r="D93" s="61">
        <v>113434</v>
      </c>
      <c r="E93" s="61">
        <v>536332</v>
      </c>
    </row>
    <row r="94" spans="1:5" s="4" customFormat="1" ht="31.5">
      <c r="A94" s="12">
        <v>4</v>
      </c>
      <c r="B94" s="19" t="s">
        <v>67</v>
      </c>
      <c r="C94" s="14" t="s">
        <v>276</v>
      </c>
      <c r="D94" s="61">
        <v>113434</v>
      </c>
      <c r="E94" s="61">
        <v>536332</v>
      </c>
    </row>
    <row r="95" spans="1:5" s="4" customFormat="1" ht="31.5">
      <c r="A95" s="12">
        <v>5</v>
      </c>
      <c r="B95" s="19" t="s">
        <v>68</v>
      </c>
      <c r="C95" s="14" t="s">
        <v>277</v>
      </c>
      <c r="D95" s="61">
        <v>113434</v>
      </c>
      <c r="E95" s="61">
        <v>536332</v>
      </c>
    </row>
    <row r="96" spans="1:5" s="4" customFormat="1" ht="31.5">
      <c r="A96" s="12">
        <v>6</v>
      </c>
      <c r="B96" s="19" t="s">
        <v>68</v>
      </c>
      <c r="C96" s="14" t="s">
        <v>278</v>
      </c>
      <c r="D96" s="61">
        <v>113434</v>
      </c>
      <c r="E96" s="61">
        <v>536332</v>
      </c>
    </row>
    <row r="97" spans="1:5" s="4" customFormat="1" ht="31.5">
      <c r="A97" s="12">
        <v>7</v>
      </c>
      <c r="B97" s="19" t="s">
        <v>69</v>
      </c>
      <c r="C97" s="14" t="s">
        <v>279</v>
      </c>
      <c r="D97" s="61">
        <v>113434</v>
      </c>
      <c r="E97" s="61">
        <v>536332</v>
      </c>
    </row>
    <row r="98" spans="1:5" s="4" customFormat="1" ht="15.75">
      <c r="A98" s="12">
        <v>8</v>
      </c>
      <c r="B98" s="19" t="s">
        <v>70</v>
      </c>
      <c r="C98" s="14" t="s">
        <v>280</v>
      </c>
      <c r="D98" s="61">
        <v>220114</v>
      </c>
      <c r="E98" s="61">
        <v>1040726</v>
      </c>
    </row>
    <row r="99" spans="1:5" s="80" customFormat="1" ht="15.75">
      <c r="A99" s="86"/>
      <c r="B99" s="86"/>
      <c r="C99" s="86"/>
      <c r="D99" s="81"/>
      <c r="E99" s="81"/>
    </row>
    <row r="100" spans="1:5" s="4" customFormat="1" ht="15.75">
      <c r="A100" s="168" t="s">
        <v>338</v>
      </c>
      <c r="B100" s="168"/>
      <c r="C100" s="168"/>
      <c r="D100" s="168"/>
      <c r="E100" s="168"/>
    </row>
    <row r="101" spans="1:5" s="4" customFormat="1" ht="45" customHeight="1">
      <c r="A101" s="158" t="s">
        <v>1</v>
      </c>
      <c r="B101" s="158" t="s">
        <v>2</v>
      </c>
      <c r="C101" s="158" t="s">
        <v>122</v>
      </c>
      <c r="D101" s="158" t="s">
        <v>482</v>
      </c>
      <c r="E101" s="158"/>
    </row>
    <row r="102" spans="1:5" s="4" customFormat="1" ht="63">
      <c r="A102" s="158"/>
      <c r="B102" s="158"/>
      <c r="C102" s="158"/>
      <c r="D102" s="138" t="s">
        <v>483</v>
      </c>
      <c r="E102" s="138" t="s">
        <v>6</v>
      </c>
    </row>
    <row r="103" spans="1:5" s="4" customFormat="1" ht="15.75">
      <c r="A103" s="167" t="s">
        <v>7</v>
      </c>
      <c r="B103" s="167"/>
      <c r="C103" s="82"/>
      <c r="D103" s="23"/>
      <c r="E103" s="23"/>
    </row>
    <row r="104" spans="1:5" s="4" customFormat="1" ht="15.75">
      <c r="A104" s="12">
        <v>1</v>
      </c>
      <c r="B104" s="29" t="s">
        <v>45</v>
      </c>
      <c r="C104" s="22" t="s">
        <v>218</v>
      </c>
      <c r="D104" s="61">
        <v>51793</v>
      </c>
      <c r="E104" s="61">
        <v>244884</v>
      </c>
    </row>
    <row r="105" spans="1:5" s="4" customFormat="1" ht="15.75">
      <c r="A105" s="12">
        <v>2</v>
      </c>
      <c r="B105" s="29" t="s">
        <v>45</v>
      </c>
      <c r="C105" s="22" t="s">
        <v>220</v>
      </c>
      <c r="D105" s="61">
        <v>51793</v>
      </c>
      <c r="E105" s="61">
        <v>244884</v>
      </c>
    </row>
    <row r="106" spans="2:5" s="4" customFormat="1" ht="15.75">
      <c r="B106" s="39"/>
      <c r="D106" s="56"/>
      <c r="E106" s="56"/>
    </row>
    <row r="107" spans="2:5" s="4" customFormat="1" ht="15.75">
      <c r="B107" s="39"/>
      <c r="D107" s="56"/>
      <c r="E107" s="56"/>
    </row>
    <row r="108" spans="1:5" s="4" customFormat="1" ht="15.75">
      <c r="A108" s="159" t="s">
        <v>340</v>
      </c>
      <c r="B108" s="159"/>
      <c r="C108" s="159"/>
      <c r="D108" s="159"/>
      <c r="E108" s="159"/>
    </row>
    <row r="109" spans="1:5" s="4" customFormat="1" ht="37.5" customHeight="1">
      <c r="A109" s="158" t="s">
        <v>1</v>
      </c>
      <c r="B109" s="158" t="s">
        <v>2</v>
      </c>
      <c r="C109" s="158" t="s">
        <v>122</v>
      </c>
      <c r="D109" s="158" t="s">
        <v>482</v>
      </c>
      <c r="E109" s="158"/>
    </row>
    <row r="110" spans="1:5" s="4" customFormat="1" ht="63">
      <c r="A110" s="158"/>
      <c r="B110" s="158"/>
      <c r="C110" s="158"/>
      <c r="D110" s="138" t="s">
        <v>483</v>
      </c>
      <c r="E110" s="138" t="s">
        <v>6</v>
      </c>
    </row>
    <row r="111" spans="1:5" s="4" customFormat="1" ht="15.75">
      <c r="A111" s="167" t="s">
        <v>7</v>
      </c>
      <c r="B111" s="167"/>
      <c r="C111" s="86"/>
      <c r="D111" s="23"/>
      <c r="E111" s="23"/>
    </row>
    <row r="112" spans="1:5" s="4" customFormat="1" ht="15.75">
      <c r="A112" s="12">
        <v>1</v>
      </c>
      <c r="B112" s="29" t="s">
        <v>45</v>
      </c>
      <c r="C112" s="22" t="s">
        <v>218</v>
      </c>
      <c r="D112" s="61">
        <v>56397</v>
      </c>
      <c r="E112" s="61">
        <v>266652</v>
      </c>
    </row>
    <row r="113" spans="1:5" s="4" customFormat="1" ht="15.75">
      <c r="A113" s="12">
        <v>2</v>
      </c>
      <c r="B113" s="29" t="s">
        <v>45</v>
      </c>
      <c r="C113" s="22" t="s">
        <v>220</v>
      </c>
      <c r="D113" s="61">
        <v>56397</v>
      </c>
      <c r="E113" s="61">
        <v>266652</v>
      </c>
    </row>
    <row r="114" spans="2:5" s="4" customFormat="1" ht="15.75">
      <c r="B114" s="39"/>
      <c r="D114" s="56"/>
      <c r="E114" s="56"/>
    </row>
    <row r="115" spans="1:5" s="4" customFormat="1" ht="15.75">
      <c r="A115" s="169" t="s">
        <v>341</v>
      </c>
      <c r="B115" s="169"/>
      <c r="C115" s="169"/>
      <c r="D115" s="169"/>
      <c r="E115" s="169"/>
    </row>
    <row r="116" spans="1:5" s="4" customFormat="1" ht="46.5" customHeight="1">
      <c r="A116" s="158" t="s">
        <v>1</v>
      </c>
      <c r="B116" s="158" t="s">
        <v>2</v>
      </c>
      <c r="C116" s="158" t="s">
        <v>122</v>
      </c>
      <c r="D116" s="158" t="s">
        <v>482</v>
      </c>
      <c r="E116" s="158"/>
    </row>
    <row r="117" spans="1:5" s="4" customFormat="1" ht="63">
      <c r="A117" s="158"/>
      <c r="B117" s="158"/>
      <c r="C117" s="158"/>
      <c r="D117" s="138" t="s">
        <v>483</v>
      </c>
      <c r="E117" s="138" t="s">
        <v>6</v>
      </c>
    </row>
    <row r="118" spans="1:5" s="106" customFormat="1" ht="15.75">
      <c r="A118" s="155">
        <v>1</v>
      </c>
      <c r="B118" s="155">
        <v>2</v>
      </c>
      <c r="C118" s="155">
        <v>3</v>
      </c>
      <c r="D118" s="156">
        <v>4</v>
      </c>
      <c r="E118" s="156">
        <v>5</v>
      </c>
    </row>
    <row r="119" spans="1:5" s="4" customFormat="1" ht="15.75">
      <c r="A119" s="167" t="s">
        <v>7</v>
      </c>
      <c r="B119" s="167"/>
      <c r="C119" s="82"/>
      <c r="D119" s="23"/>
      <c r="E119" s="23"/>
    </row>
    <row r="120" spans="1:5" s="4" customFormat="1" ht="31.5">
      <c r="A120" s="12">
        <v>1</v>
      </c>
      <c r="B120" s="29" t="s">
        <v>15</v>
      </c>
      <c r="C120" s="22" t="s">
        <v>142</v>
      </c>
      <c r="D120" s="61">
        <v>55246</v>
      </c>
      <c r="E120" s="61">
        <v>261210</v>
      </c>
    </row>
    <row r="121" spans="1:5" s="4" customFormat="1" ht="47.25">
      <c r="A121" s="12">
        <v>2</v>
      </c>
      <c r="B121" s="29" t="s">
        <v>17</v>
      </c>
      <c r="C121" s="22" t="s">
        <v>148</v>
      </c>
      <c r="D121" s="61">
        <v>46038</v>
      </c>
      <c r="E121" s="61">
        <v>217674</v>
      </c>
    </row>
    <row r="122" spans="1:5" s="4" customFormat="1" ht="31.5">
      <c r="A122" s="12">
        <v>3</v>
      </c>
      <c r="B122" s="29" t="s">
        <v>20</v>
      </c>
      <c r="C122" s="22" t="s">
        <v>154</v>
      </c>
      <c r="D122" s="61">
        <v>46038</v>
      </c>
      <c r="E122" s="61">
        <v>217674</v>
      </c>
    </row>
    <row r="123" spans="1:5" s="4" customFormat="1" ht="31.5">
      <c r="A123" s="12">
        <v>4</v>
      </c>
      <c r="B123" s="29" t="s">
        <v>21</v>
      </c>
      <c r="C123" s="22" t="s">
        <v>156</v>
      </c>
      <c r="D123" s="61">
        <v>55246</v>
      </c>
      <c r="E123" s="61">
        <v>261210</v>
      </c>
    </row>
    <row r="124" spans="1:5" s="4" customFormat="1" ht="15.75">
      <c r="A124" s="12">
        <v>5</v>
      </c>
      <c r="B124" s="29" t="s">
        <v>22</v>
      </c>
      <c r="C124" s="22" t="s">
        <v>158</v>
      </c>
      <c r="D124" s="61">
        <v>55246</v>
      </c>
      <c r="E124" s="61">
        <v>261210</v>
      </c>
    </row>
    <row r="125" spans="1:5" s="4" customFormat="1" ht="31.5">
      <c r="A125" s="12">
        <v>6</v>
      </c>
      <c r="B125" s="29" t="s">
        <v>22</v>
      </c>
      <c r="C125" s="22" t="s">
        <v>160</v>
      </c>
      <c r="D125" s="61">
        <v>55246</v>
      </c>
      <c r="E125" s="61">
        <v>261210</v>
      </c>
    </row>
    <row r="126" spans="1:5" s="4" customFormat="1" ht="31.5">
      <c r="A126" s="12">
        <v>7</v>
      </c>
      <c r="B126" s="29" t="s">
        <v>22</v>
      </c>
      <c r="C126" s="22" t="s">
        <v>162</v>
      </c>
      <c r="D126" s="61">
        <v>55246</v>
      </c>
      <c r="E126" s="61">
        <v>261210</v>
      </c>
    </row>
    <row r="127" spans="1:5" s="4" customFormat="1" ht="31.5">
      <c r="A127" s="12">
        <v>8</v>
      </c>
      <c r="B127" s="29" t="s">
        <v>22</v>
      </c>
      <c r="C127" s="22" t="s">
        <v>166</v>
      </c>
      <c r="D127" s="61">
        <v>55246</v>
      </c>
      <c r="E127" s="61">
        <v>261210</v>
      </c>
    </row>
    <row r="128" spans="1:5" s="4" customFormat="1" ht="31.5">
      <c r="A128" s="12">
        <v>9</v>
      </c>
      <c r="B128" s="29" t="s">
        <v>23</v>
      </c>
      <c r="C128" s="22" t="s">
        <v>168</v>
      </c>
      <c r="D128" s="61">
        <v>55246</v>
      </c>
      <c r="E128" s="61">
        <v>261210</v>
      </c>
    </row>
    <row r="129" spans="1:5" s="4" customFormat="1" ht="15.75">
      <c r="A129" s="12">
        <v>10</v>
      </c>
      <c r="B129" s="29" t="s">
        <v>26</v>
      </c>
      <c r="C129" s="22" t="s">
        <v>176</v>
      </c>
      <c r="D129" s="61">
        <v>55246</v>
      </c>
      <c r="E129" s="61">
        <v>261210</v>
      </c>
    </row>
    <row r="130" spans="1:5" s="4" customFormat="1" ht="31.5">
      <c r="A130" s="12">
        <v>11</v>
      </c>
      <c r="B130" s="29" t="s">
        <v>27</v>
      </c>
      <c r="C130" s="22" t="s">
        <v>178</v>
      </c>
      <c r="D130" s="61">
        <v>55246</v>
      </c>
      <c r="E130" s="61">
        <v>261210</v>
      </c>
    </row>
    <row r="131" spans="1:5" s="4" customFormat="1" ht="15.75">
      <c r="A131" s="12">
        <v>12</v>
      </c>
      <c r="B131" s="29" t="s">
        <v>36</v>
      </c>
      <c r="C131" s="22" t="s">
        <v>196</v>
      </c>
      <c r="D131" s="61">
        <v>51793</v>
      </c>
      <c r="E131" s="61">
        <v>244884</v>
      </c>
    </row>
    <row r="132" spans="1:5" s="4" customFormat="1" ht="15.75">
      <c r="A132" s="12">
        <v>13</v>
      </c>
      <c r="B132" s="29" t="s">
        <v>37</v>
      </c>
      <c r="C132" s="22" t="s">
        <v>200</v>
      </c>
      <c r="D132" s="61">
        <v>46038</v>
      </c>
      <c r="E132" s="61">
        <v>217674</v>
      </c>
    </row>
    <row r="133" spans="1:5" s="4" customFormat="1" ht="15.75">
      <c r="A133" s="12">
        <v>14</v>
      </c>
      <c r="B133" s="29" t="s">
        <v>37</v>
      </c>
      <c r="C133" s="22" t="s">
        <v>342</v>
      </c>
      <c r="D133" s="61">
        <v>46038</v>
      </c>
      <c r="E133" s="61">
        <v>217674</v>
      </c>
    </row>
    <row r="134" spans="1:5" s="4" customFormat="1" ht="15.75">
      <c r="A134" s="12">
        <v>15</v>
      </c>
      <c r="B134" s="29" t="s">
        <v>37</v>
      </c>
      <c r="C134" s="22" t="s">
        <v>198</v>
      </c>
      <c r="D134" s="61">
        <v>46038</v>
      </c>
      <c r="E134" s="61">
        <v>217674</v>
      </c>
    </row>
    <row r="135" spans="1:5" s="4" customFormat="1" ht="31.5">
      <c r="A135" s="12">
        <v>16</v>
      </c>
      <c r="B135" s="29" t="s">
        <v>37</v>
      </c>
      <c r="C135" s="22" t="s">
        <v>343</v>
      </c>
      <c r="D135" s="61">
        <v>46038</v>
      </c>
      <c r="E135" s="61">
        <v>217674</v>
      </c>
    </row>
    <row r="136" spans="1:5" s="4" customFormat="1" ht="15.75">
      <c r="A136" s="12">
        <v>17</v>
      </c>
      <c r="B136" s="29" t="s">
        <v>38</v>
      </c>
      <c r="C136" s="22" t="s">
        <v>204</v>
      </c>
      <c r="D136" s="61">
        <v>46038</v>
      </c>
      <c r="E136" s="61">
        <v>217674</v>
      </c>
    </row>
    <row r="137" spans="1:5" s="4" customFormat="1" ht="31.5">
      <c r="A137" s="12">
        <v>18</v>
      </c>
      <c r="B137" s="29" t="s">
        <v>39</v>
      </c>
      <c r="C137" s="22" t="s">
        <v>206</v>
      </c>
      <c r="D137" s="61">
        <v>46038</v>
      </c>
      <c r="E137" s="61">
        <v>217674</v>
      </c>
    </row>
    <row r="138" spans="1:5" s="4" customFormat="1" ht="31.5">
      <c r="A138" s="12">
        <v>19</v>
      </c>
      <c r="B138" s="29" t="s">
        <v>40</v>
      </c>
      <c r="C138" s="22" t="s">
        <v>208</v>
      </c>
      <c r="D138" s="61">
        <v>46038</v>
      </c>
      <c r="E138" s="61">
        <v>217674</v>
      </c>
    </row>
    <row r="139" spans="1:5" s="4" customFormat="1" ht="15.75">
      <c r="A139" s="12">
        <v>20</v>
      </c>
      <c r="B139" s="29" t="s">
        <v>42</v>
      </c>
      <c r="C139" s="22" t="s">
        <v>212</v>
      </c>
      <c r="D139" s="61">
        <v>46038</v>
      </c>
      <c r="E139" s="61">
        <v>217674</v>
      </c>
    </row>
    <row r="140" spans="1:5" s="4" customFormat="1" ht="31.5">
      <c r="A140" s="12">
        <v>21</v>
      </c>
      <c r="B140" s="29" t="s">
        <v>344</v>
      </c>
      <c r="C140" s="22" t="s">
        <v>345</v>
      </c>
      <c r="D140" s="61">
        <v>46038</v>
      </c>
      <c r="E140" s="61">
        <v>217674</v>
      </c>
    </row>
    <row r="141" spans="1:5" s="4" customFormat="1" ht="15.75">
      <c r="A141" s="12">
        <v>22</v>
      </c>
      <c r="B141" s="29" t="s">
        <v>50</v>
      </c>
      <c r="C141" s="22" t="s">
        <v>51</v>
      </c>
      <c r="D141" s="61">
        <v>46038</v>
      </c>
      <c r="E141" s="61">
        <v>217674</v>
      </c>
    </row>
    <row r="142" spans="1:5" s="4" customFormat="1" ht="15.75">
      <c r="A142" s="12">
        <v>23</v>
      </c>
      <c r="B142" s="29" t="s">
        <v>50</v>
      </c>
      <c r="C142" s="22" t="s">
        <v>346</v>
      </c>
      <c r="D142" s="61">
        <v>46038</v>
      </c>
      <c r="E142" s="61">
        <v>217674</v>
      </c>
    </row>
    <row r="143" spans="1:5" s="4" customFormat="1" ht="15.75">
      <c r="A143" s="12">
        <v>24</v>
      </c>
      <c r="B143" s="29" t="s">
        <v>50</v>
      </c>
      <c r="C143" s="22" t="s">
        <v>347</v>
      </c>
      <c r="D143" s="61">
        <v>46038</v>
      </c>
      <c r="E143" s="61">
        <v>217674</v>
      </c>
    </row>
    <row r="144" spans="1:5" s="4" customFormat="1" ht="31.5">
      <c r="A144" s="12">
        <v>25</v>
      </c>
      <c r="B144" s="29" t="s">
        <v>52</v>
      </c>
      <c r="C144" s="22" t="s">
        <v>230</v>
      </c>
      <c r="D144" s="61">
        <v>46038</v>
      </c>
      <c r="E144" s="61">
        <v>217674</v>
      </c>
    </row>
    <row r="145" spans="1:5" s="4" customFormat="1" ht="15.75">
      <c r="A145" s="12">
        <v>26</v>
      </c>
      <c r="B145" s="29" t="s">
        <v>53</v>
      </c>
      <c r="C145" s="22" t="s">
        <v>232</v>
      </c>
      <c r="D145" s="61">
        <v>55246</v>
      </c>
      <c r="E145" s="61">
        <v>261210</v>
      </c>
    </row>
    <row r="146" spans="1:5" s="4" customFormat="1" ht="31.5">
      <c r="A146" s="12">
        <v>27</v>
      </c>
      <c r="B146" s="29" t="s">
        <v>55</v>
      </c>
      <c r="C146" s="22" t="s">
        <v>258</v>
      </c>
      <c r="D146" s="61">
        <v>46038</v>
      </c>
      <c r="E146" s="61">
        <v>217674</v>
      </c>
    </row>
    <row r="147" spans="1:5" s="4" customFormat="1" ht="15.75">
      <c r="A147" s="12">
        <v>28</v>
      </c>
      <c r="B147" s="29" t="s">
        <v>60</v>
      </c>
      <c r="C147" s="22" t="s">
        <v>348</v>
      </c>
      <c r="D147" s="61">
        <v>46038</v>
      </c>
      <c r="E147" s="61">
        <v>217674</v>
      </c>
    </row>
    <row r="148" spans="1:5" s="4" customFormat="1" ht="47.25">
      <c r="A148" s="12">
        <v>29</v>
      </c>
      <c r="B148" s="29" t="s">
        <v>266</v>
      </c>
      <c r="C148" s="22" t="s">
        <v>267</v>
      </c>
      <c r="D148" s="61">
        <v>46038</v>
      </c>
      <c r="E148" s="61">
        <v>217674</v>
      </c>
    </row>
    <row r="149" spans="1:5" s="4" customFormat="1" ht="15.75">
      <c r="A149" s="12">
        <v>30</v>
      </c>
      <c r="B149" s="29" t="s">
        <v>61</v>
      </c>
      <c r="C149" s="22" t="s">
        <v>349</v>
      </c>
      <c r="D149" s="61">
        <v>46038</v>
      </c>
      <c r="E149" s="61">
        <v>217674</v>
      </c>
    </row>
    <row r="150" spans="1:5" s="4" customFormat="1" ht="15.75">
      <c r="A150" s="167" t="s">
        <v>63</v>
      </c>
      <c r="B150" s="167"/>
      <c r="C150" s="82"/>
      <c r="D150" s="56"/>
      <c r="E150" s="56"/>
    </row>
    <row r="151" spans="1:5" s="4" customFormat="1" ht="31.5">
      <c r="A151" s="138">
        <v>31</v>
      </c>
      <c r="B151" s="29" t="s">
        <v>69</v>
      </c>
      <c r="C151" s="22" t="s">
        <v>279</v>
      </c>
      <c r="D151" s="61">
        <v>56397</v>
      </c>
      <c r="E151" s="61">
        <v>323049</v>
      </c>
    </row>
    <row r="152" spans="2:5" s="4" customFormat="1" ht="15.75" customHeight="1">
      <c r="B152" s="39"/>
      <c r="D152" s="56"/>
      <c r="E152" s="56"/>
    </row>
    <row r="153" spans="1:5" s="4" customFormat="1" ht="15.75" customHeight="1">
      <c r="A153" s="159" t="s">
        <v>354</v>
      </c>
      <c r="B153" s="159"/>
      <c r="C153" s="159"/>
      <c r="D153" s="159"/>
      <c r="E153" s="159"/>
    </row>
    <row r="154" spans="1:5" s="4" customFormat="1" ht="15.75" customHeight="1">
      <c r="A154" s="160" t="s">
        <v>7</v>
      </c>
      <c r="B154" s="160"/>
      <c r="C154" s="82"/>
      <c r="D154" s="56"/>
      <c r="E154" s="56"/>
    </row>
    <row r="155" spans="1:5" s="4" customFormat="1" ht="37.5" customHeight="1">
      <c r="A155" s="158" t="s">
        <v>1</v>
      </c>
      <c r="B155" s="158" t="s">
        <v>2</v>
      </c>
      <c r="C155" s="158" t="s">
        <v>122</v>
      </c>
      <c r="D155" s="158" t="s">
        <v>482</v>
      </c>
      <c r="E155" s="158"/>
    </row>
    <row r="156" spans="1:5" s="4" customFormat="1" ht="63">
      <c r="A156" s="158"/>
      <c r="B156" s="158"/>
      <c r="C156" s="158"/>
      <c r="D156" s="138" t="s">
        <v>483</v>
      </c>
      <c r="E156" s="138" t="s">
        <v>6</v>
      </c>
    </row>
    <row r="157" spans="1:5" s="4" customFormat="1" ht="34.5" customHeight="1">
      <c r="A157" s="12">
        <v>1</v>
      </c>
      <c r="B157" s="29" t="s">
        <v>15</v>
      </c>
      <c r="C157" s="42" t="s">
        <v>142</v>
      </c>
      <c r="D157" s="61">
        <v>55246</v>
      </c>
      <c r="E157" s="61">
        <v>261210</v>
      </c>
    </row>
    <row r="158" spans="1:5" s="4" customFormat="1" ht="15.75">
      <c r="A158" s="12">
        <v>2</v>
      </c>
      <c r="B158" s="29" t="s">
        <v>37</v>
      </c>
      <c r="C158" s="22" t="s">
        <v>200</v>
      </c>
      <c r="D158" s="61">
        <v>46038</v>
      </c>
      <c r="E158" s="61">
        <v>217674</v>
      </c>
    </row>
    <row r="159" spans="1:5" s="4" customFormat="1" ht="15.75">
      <c r="A159" s="12">
        <v>3</v>
      </c>
      <c r="B159" s="29" t="s">
        <v>37</v>
      </c>
      <c r="C159" s="22" t="s">
        <v>198</v>
      </c>
      <c r="D159" s="61">
        <v>46038</v>
      </c>
      <c r="E159" s="61">
        <v>217674</v>
      </c>
    </row>
    <row r="160" spans="1:5" s="4" customFormat="1" ht="15.75">
      <c r="A160" s="12">
        <v>4</v>
      </c>
      <c r="B160" s="29" t="s">
        <v>38</v>
      </c>
      <c r="C160" s="22" t="s">
        <v>204</v>
      </c>
      <c r="D160" s="61">
        <v>46038</v>
      </c>
      <c r="E160" s="61">
        <v>217674</v>
      </c>
    </row>
    <row r="161" spans="1:5" s="4" customFormat="1" ht="31.5">
      <c r="A161" s="12">
        <v>5</v>
      </c>
      <c r="B161" s="29" t="s">
        <v>39</v>
      </c>
      <c r="C161" s="22" t="s">
        <v>206</v>
      </c>
      <c r="D161" s="61">
        <v>46038</v>
      </c>
      <c r="E161" s="61">
        <v>217674</v>
      </c>
    </row>
    <row r="162" spans="1:5" s="4" customFormat="1" ht="31.5">
      <c r="A162" s="12">
        <v>6</v>
      </c>
      <c r="B162" s="29" t="s">
        <v>40</v>
      </c>
      <c r="C162" s="22" t="s">
        <v>208</v>
      </c>
      <c r="D162" s="61">
        <v>46038</v>
      </c>
      <c r="E162" s="61">
        <v>217674</v>
      </c>
    </row>
    <row r="163" spans="1:5" s="4" customFormat="1" ht="15.75">
      <c r="A163" s="12">
        <v>7</v>
      </c>
      <c r="B163" s="29" t="s">
        <v>41</v>
      </c>
      <c r="C163" s="22" t="s">
        <v>210</v>
      </c>
      <c r="D163" s="61">
        <v>46038</v>
      </c>
      <c r="E163" s="61">
        <v>217674</v>
      </c>
    </row>
    <row r="164" spans="1:5" s="4" customFormat="1" ht="15.75">
      <c r="A164" s="12">
        <v>8</v>
      </c>
      <c r="B164" s="29" t="s">
        <v>50</v>
      </c>
      <c r="C164" s="22" t="s">
        <v>355</v>
      </c>
      <c r="D164" s="61">
        <v>46038</v>
      </c>
      <c r="E164" s="61">
        <v>217674</v>
      </c>
    </row>
    <row r="165" spans="1:5" s="4" customFormat="1" ht="15.75">
      <c r="A165" s="12">
        <v>9</v>
      </c>
      <c r="B165" s="29" t="s">
        <v>50</v>
      </c>
      <c r="C165" s="22" t="s">
        <v>347</v>
      </c>
      <c r="D165" s="61">
        <v>46038</v>
      </c>
      <c r="E165" s="61">
        <v>217674</v>
      </c>
    </row>
    <row r="166" spans="1:5" s="4" customFormat="1" ht="31.5">
      <c r="A166" s="12">
        <v>10</v>
      </c>
      <c r="B166" s="29" t="s">
        <v>52</v>
      </c>
      <c r="C166" s="22" t="s">
        <v>230</v>
      </c>
      <c r="D166" s="61">
        <v>46038</v>
      </c>
      <c r="E166" s="61">
        <v>217674</v>
      </c>
    </row>
    <row r="167" spans="1:5" s="4" customFormat="1" ht="114.75" customHeight="1">
      <c r="A167" s="171" t="s">
        <v>113</v>
      </c>
      <c r="B167" s="171"/>
      <c r="C167" s="171"/>
      <c r="D167" s="171"/>
      <c r="E167" s="171"/>
    </row>
    <row r="168" s="4" customFormat="1" ht="15.75">
      <c r="C168" s="152"/>
    </row>
    <row r="169" ht="15.75">
      <c r="C169" s="153"/>
    </row>
    <row r="170" spans="1:3" ht="15.75">
      <c r="A170" s="170" t="s">
        <v>491</v>
      </c>
      <c r="B170" s="170"/>
      <c r="C170" s="170"/>
    </row>
    <row r="171" spans="1:5" ht="15.75">
      <c r="A171" s="170" t="s">
        <v>486</v>
      </c>
      <c r="B171" s="170"/>
      <c r="C171" s="170"/>
      <c r="D171" s="152"/>
      <c r="E171" s="152" t="s">
        <v>116</v>
      </c>
    </row>
  </sheetData>
  <sheetProtection/>
  <mergeCells count="39">
    <mergeCell ref="D1:E1"/>
    <mergeCell ref="D2:E2"/>
    <mergeCell ref="A7:E7"/>
    <mergeCell ref="A100:E100"/>
    <mergeCell ref="C109:C110"/>
    <mergeCell ref="A6:C6"/>
    <mergeCell ref="A5:E5"/>
    <mergeCell ref="D8:E8"/>
    <mergeCell ref="D109:E109"/>
    <mergeCell ref="D101:E101"/>
    <mergeCell ref="A108:E108"/>
    <mergeCell ref="C8:C9"/>
    <mergeCell ref="A109:A110"/>
    <mergeCell ref="B109:B110"/>
    <mergeCell ref="A90:B90"/>
    <mergeCell ref="A103:B103"/>
    <mergeCell ref="A171:C171"/>
    <mergeCell ref="A155:A156"/>
    <mergeCell ref="B155:B156"/>
    <mergeCell ref="C155:C156"/>
    <mergeCell ref="A167:E167"/>
    <mergeCell ref="D155:E155"/>
    <mergeCell ref="A170:C170"/>
    <mergeCell ref="C101:C102"/>
    <mergeCell ref="A11:B11"/>
    <mergeCell ref="A111:B111"/>
    <mergeCell ref="A115:E115"/>
    <mergeCell ref="A153:E153"/>
    <mergeCell ref="C116:C117"/>
    <mergeCell ref="B116:B117"/>
    <mergeCell ref="A116:A117"/>
    <mergeCell ref="D116:E116"/>
    <mergeCell ref="A119:B119"/>
    <mergeCell ref="A150:B150"/>
    <mergeCell ref="A154:B154"/>
    <mergeCell ref="A8:A9"/>
    <mergeCell ref="B8:B9"/>
    <mergeCell ref="A101:A102"/>
    <mergeCell ref="B101:B102"/>
  </mergeCells>
  <printOptions/>
  <pageMargins left="0.984251968503937" right="0.3937007874015748" top="0.3937007874015748" bottom="0.3937007874015748" header="0.31496062992125984" footer="0.31496062992125984"/>
  <pageSetup fitToHeight="5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23">
      <selection activeCell="H39" sqref="H39"/>
    </sheetView>
  </sheetViews>
  <sheetFormatPr defaultColWidth="9.140625" defaultRowHeight="15" outlineLevelCol="1"/>
  <cols>
    <col min="1" max="1" width="6.8515625" style="1" customWidth="1"/>
    <col min="2" max="2" width="15.57421875" style="1" customWidth="1"/>
    <col min="3" max="3" width="60.8515625" style="1" customWidth="1"/>
    <col min="4" max="4" width="8.421875" style="2" customWidth="1" outlineLevel="1"/>
    <col min="5" max="5" width="11.8515625" style="2" customWidth="1" outlineLevel="1"/>
    <col min="6" max="6" width="13.8515625" style="2" customWidth="1"/>
    <col min="7" max="7" width="16.57421875" style="2" customWidth="1"/>
    <col min="8" max="16384" width="9.140625" style="1" customWidth="1"/>
  </cols>
  <sheetData>
    <row r="1" spans="6:7" ht="16.5">
      <c r="F1" s="163" t="s">
        <v>414</v>
      </c>
      <c r="G1" s="163"/>
    </row>
    <row r="2" spans="6:7" ht="16.5">
      <c r="F2" s="163" t="s">
        <v>117</v>
      </c>
      <c r="G2" s="163"/>
    </row>
    <row r="3" spans="6:7" ht="16.5">
      <c r="F3" s="163" t="s">
        <v>118</v>
      </c>
      <c r="G3" s="163"/>
    </row>
    <row r="4" spans="6:7" ht="15">
      <c r="F4" s="11" t="s">
        <v>119</v>
      </c>
      <c r="G4" s="11" t="s">
        <v>120</v>
      </c>
    </row>
    <row r="6" spans="1:7" ht="72.75" customHeight="1">
      <c r="A6" s="164" t="s">
        <v>357</v>
      </c>
      <c r="B6" s="164"/>
      <c r="C6" s="164"/>
      <c r="D6" s="164"/>
      <c r="E6" s="164"/>
      <c r="F6" s="164"/>
      <c r="G6" s="164"/>
    </row>
    <row r="7" spans="1:7" ht="16.5">
      <c r="A7" s="31"/>
      <c r="B7" s="31"/>
      <c r="C7" s="31"/>
      <c r="D7" s="31"/>
      <c r="E7" s="31"/>
      <c r="F7" s="31"/>
      <c r="G7" s="31"/>
    </row>
    <row r="8" spans="1:7" ht="15.75">
      <c r="A8" s="32"/>
      <c r="B8" s="33"/>
      <c r="C8" s="27" t="s">
        <v>339</v>
      </c>
      <c r="D8" s="33"/>
      <c r="E8" s="33"/>
      <c r="F8" s="33"/>
      <c r="G8" s="33"/>
    </row>
    <row r="9" spans="1:7" ht="15.75" customHeight="1">
      <c r="A9" s="158" t="s">
        <v>1</v>
      </c>
      <c r="B9" s="158" t="s">
        <v>2</v>
      </c>
      <c r="C9" s="158" t="s">
        <v>122</v>
      </c>
      <c r="D9" s="158" t="s">
        <v>4</v>
      </c>
      <c r="E9" s="158" t="s">
        <v>5</v>
      </c>
      <c r="F9" s="158" t="s">
        <v>3</v>
      </c>
      <c r="G9" s="158"/>
    </row>
    <row r="10" spans="1:7" ht="63">
      <c r="A10" s="158"/>
      <c r="B10" s="158"/>
      <c r="C10" s="158"/>
      <c r="D10" s="158"/>
      <c r="E10" s="158"/>
      <c r="F10" s="28" t="s">
        <v>350</v>
      </c>
      <c r="G10" s="28" t="s">
        <v>6</v>
      </c>
    </row>
    <row r="11" spans="1:8" s="3" customFormat="1" ht="15.75">
      <c r="A11" s="28">
        <v>1</v>
      </c>
      <c r="B11" s="28">
        <v>2</v>
      </c>
      <c r="C11" s="28">
        <v>3</v>
      </c>
      <c r="D11" s="28"/>
      <c r="E11" s="28"/>
      <c r="F11" s="28">
        <v>4</v>
      </c>
      <c r="G11" s="28">
        <v>5</v>
      </c>
      <c r="H11" s="3">
        <v>30</v>
      </c>
    </row>
    <row r="12" spans="1:7" s="3" customFormat="1" ht="31.5">
      <c r="A12" s="12">
        <v>1</v>
      </c>
      <c r="B12" s="13" t="s">
        <v>365</v>
      </c>
      <c r="C12" s="40" t="s">
        <v>376</v>
      </c>
      <c r="D12" s="18">
        <v>2</v>
      </c>
      <c r="E12" s="41">
        <v>4</v>
      </c>
      <c r="F12" s="36">
        <v>128875</v>
      </c>
      <c r="G12" s="36">
        <f>E12*F12</f>
        <v>515500</v>
      </c>
    </row>
    <row r="13" spans="1:7" s="3" customFormat="1" ht="31.5">
      <c r="A13" s="12">
        <v>2</v>
      </c>
      <c r="B13" s="13" t="s">
        <v>366</v>
      </c>
      <c r="C13" s="40" t="s">
        <v>377</v>
      </c>
      <c r="D13" s="18">
        <v>2</v>
      </c>
      <c r="E13" s="41">
        <v>4</v>
      </c>
      <c r="F13" s="36">
        <v>128875</v>
      </c>
      <c r="G13" s="36">
        <f aca="true" t="shared" si="0" ref="G13:G45">E13*F13</f>
        <v>515500</v>
      </c>
    </row>
    <row r="14" spans="1:7" s="3" customFormat="1" ht="15.75">
      <c r="A14" s="12">
        <v>3</v>
      </c>
      <c r="B14" s="13" t="s">
        <v>367</v>
      </c>
      <c r="C14" s="40" t="s">
        <v>378</v>
      </c>
      <c r="D14" s="18">
        <v>2</v>
      </c>
      <c r="E14" s="41">
        <v>3</v>
      </c>
      <c r="F14" s="36">
        <v>128875</v>
      </c>
      <c r="G14" s="36">
        <f t="shared" si="0"/>
        <v>386625</v>
      </c>
    </row>
    <row r="15" spans="1:7" s="4" customFormat="1" ht="15.75">
      <c r="A15" s="12">
        <v>4</v>
      </c>
      <c r="B15" s="13" t="s">
        <v>367</v>
      </c>
      <c r="C15" s="40" t="s">
        <v>379</v>
      </c>
      <c r="D15" s="18">
        <v>2</v>
      </c>
      <c r="E15" s="41">
        <v>3</v>
      </c>
      <c r="F15" s="36">
        <v>128875</v>
      </c>
      <c r="G15" s="36">
        <f t="shared" si="0"/>
        <v>386625</v>
      </c>
    </row>
    <row r="16" spans="1:7" s="4" customFormat="1" ht="15.75">
      <c r="A16" s="12">
        <v>5</v>
      </c>
      <c r="B16" s="13" t="s">
        <v>368</v>
      </c>
      <c r="C16" s="40" t="s">
        <v>380</v>
      </c>
      <c r="D16" s="18">
        <v>2</v>
      </c>
      <c r="E16" s="41">
        <v>4</v>
      </c>
      <c r="F16" s="36">
        <v>128875</v>
      </c>
      <c r="G16" s="36">
        <f t="shared" si="0"/>
        <v>515500</v>
      </c>
    </row>
    <row r="17" spans="1:7" s="4" customFormat="1" ht="15.75">
      <c r="A17" s="12">
        <v>6</v>
      </c>
      <c r="B17" s="13" t="s">
        <v>368</v>
      </c>
      <c r="C17" s="40" t="s">
        <v>381</v>
      </c>
      <c r="D17" s="18">
        <v>2</v>
      </c>
      <c r="E17" s="41">
        <v>4</v>
      </c>
      <c r="F17" s="36">
        <v>128875</v>
      </c>
      <c r="G17" s="36">
        <f t="shared" si="0"/>
        <v>515500</v>
      </c>
    </row>
    <row r="18" spans="1:7" s="4" customFormat="1" ht="15.75">
      <c r="A18" s="12">
        <v>7</v>
      </c>
      <c r="B18" s="13" t="s">
        <v>368</v>
      </c>
      <c r="C18" s="40" t="s">
        <v>382</v>
      </c>
      <c r="D18" s="18">
        <v>2</v>
      </c>
      <c r="E18" s="41">
        <v>4</v>
      </c>
      <c r="F18" s="36">
        <v>128875</v>
      </c>
      <c r="G18" s="36">
        <f>E18*F18</f>
        <v>515500</v>
      </c>
    </row>
    <row r="19" spans="1:7" s="4" customFormat="1" ht="31.5">
      <c r="A19" s="12">
        <v>8</v>
      </c>
      <c r="B19" s="13" t="s">
        <v>369</v>
      </c>
      <c r="C19" s="40" t="s">
        <v>383</v>
      </c>
      <c r="D19" s="18">
        <v>2</v>
      </c>
      <c r="E19" s="41">
        <v>4</v>
      </c>
      <c r="F19" s="36">
        <v>128875</v>
      </c>
      <c r="G19" s="36">
        <f t="shared" si="0"/>
        <v>515500</v>
      </c>
    </row>
    <row r="20" spans="1:7" s="4" customFormat="1" ht="31.5">
      <c r="A20" s="12">
        <v>9</v>
      </c>
      <c r="B20" s="13" t="s">
        <v>369</v>
      </c>
      <c r="C20" s="40" t="s">
        <v>384</v>
      </c>
      <c r="D20" s="18">
        <v>2</v>
      </c>
      <c r="E20" s="41">
        <v>4</v>
      </c>
      <c r="F20" s="36">
        <v>128875</v>
      </c>
      <c r="G20" s="36">
        <f t="shared" si="0"/>
        <v>515500</v>
      </c>
    </row>
    <row r="21" spans="1:7" s="4" customFormat="1" ht="31.5">
      <c r="A21" s="12">
        <v>10</v>
      </c>
      <c r="B21" s="13" t="s">
        <v>370</v>
      </c>
      <c r="C21" s="40" t="s">
        <v>385</v>
      </c>
      <c r="D21" s="18">
        <v>2</v>
      </c>
      <c r="E21" s="41">
        <v>4</v>
      </c>
      <c r="F21" s="36">
        <v>128875</v>
      </c>
      <c r="G21" s="36">
        <f t="shared" si="0"/>
        <v>515500</v>
      </c>
    </row>
    <row r="22" spans="1:7" s="4" customFormat="1" ht="31.5">
      <c r="A22" s="12">
        <v>11</v>
      </c>
      <c r="B22" s="13" t="s">
        <v>370</v>
      </c>
      <c r="C22" s="40" t="s">
        <v>386</v>
      </c>
      <c r="D22" s="18">
        <v>2</v>
      </c>
      <c r="E22" s="41">
        <v>4</v>
      </c>
      <c r="F22" s="36">
        <v>128875</v>
      </c>
      <c r="G22" s="36">
        <f t="shared" si="0"/>
        <v>515500</v>
      </c>
    </row>
    <row r="23" spans="1:7" s="4" customFormat="1" ht="31.5">
      <c r="A23" s="12">
        <v>12</v>
      </c>
      <c r="B23" s="13" t="s">
        <v>371</v>
      </c>
      <c r="C23" s="40" t="s">
        <v>387</v>
      </c>
      <c r="D23" s="18">
        <v>2</v>
      </c>
      <c r="E23" s="41">
        <v>4</v>
      </c>
      <c r="F23" s="36">
        <v>128875</v>
      </c>
      <c r="G23" s="36">
        <f t="shared" si="0"/>
        <v>515500</v>
      </c>
    </row>
    <row r="24" spans="1:7" s="4" customFormat="1" ht="31.5">
      <c r="A24" s="12">
        <v>13</v>
      </c>
      <c r="B24" s="13" t="s">
        <v>372</v>
      </c>
      <c r="C24" s="40" t="s">
        <v>388</v>
      </c>
      <c r="D24" s="18">
        <v>2</v>
      </c>
      <c r="E24" s="41">
        <v>4</v>
      </c>
      <c r="F24" s="36">
        <v>128875</v>
      </c>
      <c r="G24" s="36">
        <f t="shared" si="0"/>
        <v>515500</v>
      </c>
    </row>
    <row r="25" spans="1:7" s="4" customFormat="1" ht="15.75">
      <c r="A25" s="12">
        <v>14</v>
      </c>
      <c r="B25" s="13" t="s">
        <v>372</v>
      </c>
      <c r="C25" s="40" t="s">
        <v>389</v>
      </c>
      <c r="D25" s="18">
        <v>2</v>
      </c>
      <c r="E25" s="41">
        <v>4</v>
      </c>
      <c r="F25" s="36">
        <v>128875</v>
      </c>
      <c r="G25" s="36">
        <f t="shared" si="0"/>
        <v>515500</v>
      </c>
    </row>
    <row r="26" spans="1:7" s="4" customFormat="1" ht="31.5">
      <c r="A26" s="12">
        <v>15</v>
      </c>
      <c r="B26" s="13" t="s">
        <v>373</v>
      </c>
      <c r="C26" s="40" t="s">
        <v>390</v>
      </c>
      <c r="D26" s="18">
        <v>2</v>
      </c>
      <c r="E26" s="41">
        <v>4</v>
      </c>
      <c r="F26" s="36">
        <v>128875</v>
      </c>
      <c r="G26" s="36">
        <f t="shared" si="0"/>
        <v>515500</v>
      </c>
    </row>
    <row r="27" spans="1:7" s="4" customFormat="1" ht="15.75">
      <c r="A27" s="12">
        <v>16</v>
      </c>
      <c r="B27" s="13" t="s">
        <v>373</v>
      </c>
      <c r="C27" s="40" t="s">
        <v>391</v>
      </c>
      <c r="D27" s="18">
        <v>2</v>
      </c>
      <c r="E27" s="41">
        <v>4</v>
      </c>
      <c r="F27" s="36">
        <v>128875</v>
      </c>
      <c r="G27" s="36">
        <f t="shared" si="0"/>
        <v>515500</v>
      </c>
    </row>
    <row r="28" spans="1:7" s="4" customFormat="1" ht="31.5">
      <c r="A28" s="12">
        <v>17</v>
      </c>
      <c r="B28" s="13" t="s">
        <v>374</v>
      </c>
      <c r="C28" s="40" t="s">
        <v>300</v>
      </c>
      <c r="D28" s="18">
        <v>2</v>
      </c>
      <c r="E28" s="41">
        <v>4</v>
      </c>
      <c r="F28" s="36">
        <v>128875</v>
      </c>
      <c r="G28" s="36">
        <f t="shared" si="0"/>
        <v>515500</v>
      </c>
    </row>
    <row r="29" spans="1:7" s="4" customFormat="1" ht="31.5">
      <c r="A29" s="12">
        <v>18</v>
      </c>
      <c r="B29" s="13" t="s">
        <v>374</v>
      </c>
      <c r="C29" s="40" t="s">
        <v>392</v>
      </c>
      <c r="D29" s="18">
        <v>2</v>
      </c>
      <c r="E29" s="41">
        <v>4</v>
      </c>
      <c r="F29" s="36">
        <v>128875</v>
      </c>
      <c r="G29" s="36">
        <f t="shared" si="0"/>
        <v>515500</v>
      </c>
    </row>
    <row r="30" spans="1:7" s="4" customFormat="1" ht="31.5">
      <c r="A30" s="12">
        <v>19</v>
      </c>
      <c r="B30" s="13" t="s">
        <v>375</v>
      </c>
      <c r="C30" s="40" t="s">
        <v>393</v>
      </c>
      <c r="D30" s="18">
        <v>2</v>
      </c>
      <c r="E30" s="41">
        <v>4</v>
      </c>
      <c r="F30" s="36">
        <v>128875</v>
      </c>
      <c r="G30" s="36">
        <f t="shared" si="0"/>
        <v>515500</v>
      </c>
    </row>
    <row r="31" spans="1:7" s="4" customFormat="1" ht="63">
      <c r="A31" s="12">
        <v>20</v>
      </c>
      <c r="B31" s="13" t="s">
        <v>358</v>
      </c>
      <c r="C31" s="40" t="s">
        <v>394</v>
      </c>
      <c r="D31" s="18">
        <v>2</v>
      </c>
      <c r="E31" s="41">
        <v>3</v>
      </c>
      <c r="F31" s="36">
        <v>128875</v>
      </c>
      <c r="G31" s="36">
        <f t="shared" si="0"/>
        <v>386625</v>
      </c>
    </row>
    <row r="32" spans="1:7" s="4" customFormat="1" ht="15.75">
      <c r="A32" s="12">
        <v>21</v>
      </c>
      <c r="B32" s="13" t="s">
        <v>359</v>
      </c>
      <c r="C32" s="40" t="s">
        <v>395</v>
      </c>
      <c r="D32" s="18">
        <v>1</v>
      </c>
      <c r="E32" s="41">
        <v>3</v>
      </c>
      <c r="F32" s="36">
        <v>121465</v>
      </c>
      <c r="G32" s="36">
        <f t="shared" si="0"/>
        <v>364395</v>
      </c>
    </row>
    <row r="33" spans="1:7" s="4" customFormat="1" ht="15.75">
      <c r="A33" s="12">
        <v>22</v>
      </c>
      <c r="B33" s="13" t="s">
        <v>359</v>
      </c>
      <c r="C33" s="40" t="s">
        <v>396</v>
      </c>
      <c r="D33" s="18">
        <v>1</v>
      </c>
      <c r="E33" s="41">
        <v>3</v>
      </c>
      <c r="F33" s="36">
        <v>121465</v>
      </c>
      <c r="G33" s="36">
        <f t="shared" si="0"/>
        <v>364395</v>
      </c>
    </row>
    <row r="34" spans="1:7" s="4" customFormat="1" ht="31.5">
      <c r="A34" s="12">
        <v>23</v>
      </c>
      <c r="B34" s="13" t="s">
        <v>359</v>
      </c>
      <c r="C34" s="40" t="s">
        <v>433</v>
      </c>
      <c r="D34" s="18">
        <v>1</v>
      </c>
      <c r="E34" s="41">
        <v>3</v>
      </c>
      <c r="F34" s="36">
        <v>121465</v>
      </c>
      <c r="G34" s="36">
        <f t="shared" si="0"/>
        <v>364395</v>
      </c>
    </row>
    <row r="35" spans="1:7" s="4" customFormat="1" ht="15.75">
      <c r="A35" s="12">
        <v>24</v>
      </c>
      <c r="B35" s="13" t="s">
        <v>359</v>
      </c>
      <c r="C35" s="40" t="s">
        <v>397</v>
      </c>
      <c r="D35" s="18">
        <v>1</v>
      </c>
      <c r="E35" s="41">
        <v>3</v>
      </c>
      <c r="F35" s="36">
        <v>121465</v>
      </c>
      <c r="G35" s="36">
        <f t="shared" si="0"/>
        <v>364395</v>
      </c>
    </row>
    <row r="36" spans="1:7" s="4" customFormat="1" ht="31.5">
      <c r="A36" s="12">
        <v>25</v>
      </c>
      <c r="B36" s="13" t="s">
        <v>360</v>
      </c>
      <c r="C36" s="40" t="s">
        <v>398</v>
      </c>
      <c r="D36" s="18">
        <v>1</v>
      </c>
      <c r="E36" s="41">
        <v>3</v>
      </c>
      <c r="F36" s="36">
        <v>121465</v>
      </c>
      <c r="G36" s="36">
        <f t="shared" si="0"/>
        <v>364395</v>
      </c>
    </row>
    <row r="37" spans="1:7" s="4" customFormat="1" ht="31.5">
      <c r="A37" s="12">
        <v>26</v>
      </c>
      <c r="B37" s="13" t="s">
        <v>360</v>
      </c>
      <c r="C37" s="40" t="s">
        <v>399</v>
      </c>
      <c r="D37" s="18">
        <v>1</v>
      </c>
      <c r="E37" s="41">
        <v>3</v>
      </c>
      <c r="F37" s="36">
        <v>121465</v>
      </c>
      <c r="G37" s="36">
        <f t="shared" si="0"/>
        <v>364395</v>
      </c>
    </row>
    <row r="38" spans="1:7" s="4" customFormat="1" ht="47.25">
      <c r="A38" s="12">
        <v>27</v>
      </c>
      <c r="B38" s="13" t="s">
        <v>360</v>
      </c>
      <c r="C38" s="40" t="s">
        <v>400</v>
      </c>
      <c r="D38" s="18">
        <v>1</v>
      </c>
      <c r="E38" s="41">
        <v>3</v>
      </c>
      <c r="F38" s="36">
        <v>121465</v>
      </c>
      <c r="G38" s="36">
        <f t="shared" si="0"/>
        <v>364395</v>
      </c>
    </row>
    <row r="39" spans="1:7" s="4" customFormat="1" ht="47.25">
      <c r="A39" s="12">
        <v>28</v>
      </c>
      <c r="B39" s="13" t="s">
        <v>360</v>
      </c>
      <c r="C39" s="40" t="s">
        <v>401</v>
      </c>
      <c r="D39" s="18">
        <v>1</v>
      </c>
      <c r="E39" s="41">
        <v>3</v>
      </c>
      <c r="F39" s="36">
        <v>121465</v>
      </c>
      <c r="G39" s="36">
        <f t="shared" si="0"/>
        <v>364395</v>
      </c>
    </row>
    <row r="40" spans="1:7" s="4" customFormat="1" ht="31.5">
      <c r="A40" s="12">
        <v>29</v>
      </c>
      <c r="B40" s="13" t="s">
        <v>360</v>
      </c>
      <c r="C40" s="40" t="s">
        <v>402</v>
      </c>
      <c r="D40" s="18">
        <v>1</v>
      </c>
      <c r="E40" s="41">
        <v>3</v>
      </c>
      <c r="F40" s="36">
        <v>121465</v>
      </c>
      <c r="G40" s="36">
        <f t="shared" si="0"/>
        <v>364395</v>
      </c>
    </row>
    <row r="41" spans="1:7" s="4" customFormat="1" ht="15.75">
      <c r="A41" s="12">
        <v>30</v>
      </c>
      <c r="B41" s="13" t="s">
        <v>361</v>
      </c>
      <c r="C41" s="40" t="s">
        <v>403</v>
      </c>
      <c r="D41" s="18">
        <v>1</v>
      </c>
      <c r="E41" s="41">
        <v>3</v>
      </c>
      <c r="F41" s="36">
        <v>121465</v>
      </c>
      <c r="G41" s="36">
        <f t="shared" si="0"/>
        <v>364395</v>
      </c>
    </row>
    <row r="42" spans="1:7" s="3" customFormat="1" ht="15.75">
      <c r="A42" s="12">
        <v>31</v>
      </c>
      <c r="B42" s="13" t="s">
        <v>362</v>
      </c>
      <c r="C42" s="40" t="s">
        <v>404</v>
      </c>
      <c r="D42" s="18">
        <v>1</v>
      </c>
      <c r="E42" s="41">
        <v>3</v>
      </c>
      <c r="F42" s="36">
        <v>121465</v>
      </c>
      <c r="G42" s="36">
        <f t="shared" si="0"/>
        <v>364395</v>
      </c>
    </row>
    <row r="43" spans="1:7" s="3" customFormat="1" ht="31.5">
      <c r="A43" s="12">
        <v>32</v>
      </c>
      <c r="B43" s="13" t="s">
        <v>362</v>
      </c>
      <c r="C43" s="40" t="s">
        <v>405</v>
      </c>
      <c r="D43" s="18">
        <v>1</v>
      </c>
      <c r="E43" s="41">
        <v>3</v>
      </c>
      <c r="F43" s="36">
        <v>121465</v>
      </c>
      <c r="G43" s="36">
        <f t="shared" si="0"/>
        <v>364395</v>
      </c>
    </row>
    <row r="44" spans="1:7" s="3" customFormat="1" ht="31.5">
      <c r="A44" s="12">
        <v>33</v>
      </c>
      <c r="B44" s="13" t="s">
        <v>363</v>
      </c>
      <c r="C44" s="40" t="s">
        <v>434</v>
      </c>
      <c r="D44" s="18">
        <v>1</v>
      </c>
      <c r="E44" s="41">
        <v>3</v>
      </c>
      <c r="F44" s="36">
        <v>121465</v>
      </c>
      <c r="G44" s="36">
        <f t="shared" si="0"/>
        <v>364395</v>
      </c>
    </row>
    <row r="45" spans="1:7" s="3" customFormat="1" ht="15.75">
      <c r="A45" s="12">
        <v>34</v>
      </c>
      <c r="B45" s="13" t="s">
        <v>364</v>
      </c>
      <c r="C45" s="40" t="s">
        <v>406</v>
      </c>
      <c r="D45" s="18">
        <v>1</v>
      </c>
      <c r="E45" s="41">
        <v>3</v>
      </c>
      <c r="F45" s="36">
        <v>121465</v>
      </c>
      <c r="G45" s="36">
        <f t="shared" si="0"/>
        <v>364395</v>
      </c>
    </row>
    <row r="46" spans="1:7" s="3" customFormat="1" ht="15.75">
      <c r="A46" s="4"/>
      <c r="B46" s="39"/>
      <c r="C46" s="4"/>
      <c r="D46" s="37"/>
      <c r="E46" s="37"/>
      <c r="F46" s="37"/>
      <c r="G46" s="37"/>
    </row>
    <row r="47" spans="1:7" s="3" customFormat="1" ht="15.75">
      <c r="A47" s="4"/>
      <c r="B47" s="39"/>
      <c r="C47" s="30" t="s">
        <v>341</v>
      </c>
      <c r="D47" s="37"/>
      <c r="E47" s="37"/>
      <c r="F47" s="37"/>
      <c r="G47" s="37"/>
    </row>
    <row r="48" spans="1:7" s="3" customFormat="1" ht="15.75">
      <c r="A48" s="4"/>
      <c r="B48" s="39"/>
      <c r="C48" s="30"/>
      <c r="D48" s="37"/>
      <c r="E48" s="37"/>
      <c r="F48" s="37"/>
      <c r="G48" s="37"/>
    </row>
    <row r="49" spans="1:7" s="3" customFormat="1" ht="15.75">
      <c r="A49" s="158" t="s">
        <v>1</v>
      </c>
      <c r="B49" s="158" t="s">
        <v>2</v>
      </c>
      <c r="C49" s="158" t="s">
        <v>122</v>
      </c>
      <c r="D49" s="158" t="s">
        <v>4</v>
      </c>
      <c r="E49" s="158" t="s">
        <v>5</v>
      </c>
      <c r="F49" s="158" t="s">
        <v>3</v>
      </c>
      <c r="G49" s="158"/>
    </row>
    <row r="50" spans="1:7" s="3" customFormat="1" ht="63">
      <c r="A50" s="158"/>
      <c r="B50" s="158"/>
      <c r="C50" s="158"/>
      <c r="D50" s="158"/>
      <c r="E50" s="158"/>
      <c r="F50" s="28" t="s">
        <v>350</v>
      </c>
      <c r="G50" s="28" t="s">
        <v>6</v>
      </c>
    </row>
    <row r="51" spans="1:7" s="3" customFormat="1" ht="15.75">
      <c r="A51" s="43">
        <v>1</v>
      </c>
      <c r="B51" s="43">
        <v>2</v>
      </c>
      <c r="C51" s="43">
        <v>3</v>
      </c>
      <c r="D51" s="28"/>
      <c r="E51" s="28"/>
      <c r="F51" s="28">
        <v>4</v>
      </c>
      <c r="G51" s="28">
        <v>5</v>
      </c>
    </row>
    <row r="52" spans="1:7" s="3" customFormat="1" ht="31.5">
      <c r="A52" s="34">
        <v>1</v>
      </c>
      <c r="B52" s="13" t="s">
        <v>366</v>
      </c>
      <c r="C52" s="42" t="s">
        <v>377</v>
      </c>
      <c r="D52" s="17">
        <v>2</v>
      </c>
      <c r="E52" s="18">
        <v>5</v>
      </c>
      <c r="F52" s="44">
        <v>33500</v>
      </c>
      <c r="G52" s="45">
        <f>E52*F52</f>
        <v>167500</v>
      </c>
    </row>
    <row r="53" spans="1:7" s="3" customFormat="1" ht="31.5">
      <c r="A53" s="34">
        <v>2</v>
      </c>
      <c r="B53" s="13" t="s">
        <v>367</v>
      </c>
      <c r="C53" s="42" t="s">
        <v>407</v>
      </c>
      <c r="D53" s="17">
        <v>2</v>
      </c>
      <c r="E53" s="18">
        <v>4</v>
      </c>
      <c r="F53" s="44">
        <v>33500</v>
      </c>
      <c r="G53" s="45">
        <f aca="true" t="shared" si="1" ref="G53:G79">E53*F53</f>
        <v>134000</v>
      </c>
    </row>
    <row r="54" spans="1:7" s="3" customFormat="1" ht="15.75">
      <c r="A54" s="34">
        <v>3</v>
      </c>
      <c r="B54" s="13" t="s">
        <v>368</v>
      </c>
      <c r="C54" s="42" t="s">
        <v>381</v>
      </c>
      <c r="D54" s="17">
        <v>2</v>
      </c>
      <c r="E54" s="18">
        <v>5</v>
      </c>
      <c r="F54" s="44">
        <v>33500</v>
      </c>
      <c r="G54" s="45">
        <f t="shared" si="1"/>
        <v>167500</v>
      </c>
    </row>
    <row r="55" spans="1:7" s="3" customFormat="1" ht="31.5">
      <c r="A55" s="34">
        <v>4</v>
      </c>
      <c r="B55" s="13" t="s">
        <v>369</v>
      </c>
      <c r="C55" s="42" t="s">
        <v>383</v>
      </c>
      <c r="D55" s="17">
        <v>2</v>
      </c>
      <c r="E55" s="18">
        <v>5</v>
      </c>
      <c r="F55" s="44">
        <v>33500</v>
      </c>
      <c r="G55" s="45">
        <f t="shared" si="1"/>
        <v>167500</v>
      </c>
    </row>
    <row r="56" spans="1:7" s="3" customFormat="1" ht="31.5">
      <c r="A56" s="34">
        <v>5</v>
      </c>
      <c r="B56" s="13" t="s">
        <v>369</v>
      </c>
      <c r="C56" s="42" t="s">
        <v>384</v>
      </c>
      <c r="D56" s="17">
        <v>2</v>
      </c>
      <c r="E56" s="18">
        <v>5</v>
      </c>
      <c r="F56" s="44">
        <v>33500</v>
      </c>
      <c r="G56" s="45">
        <f t="shared" si="1"/>
        <v>167500</v>
      </c>
    </row>
    <row r="57" spans="1:7" s="3" customFormat="1" ht="31.5">
      <c r="A57" s="34">
        <v>6</v>
      </c>
      <c r="B57" s="13" t="s">
        <v>372</v>
      </c>
      <c r="C57" s="42" t="s">
        <v>388</v>
      </c>
      <c r="D57" s="17">
        <v>2</v>
      </c>
      <c r="E57" s="18">
        <v>5</v>
      </c>
      <c r="F57" s="44">
        <v>33500</v>
      </c>
      <c r="G57" s="45">
        <f t="shared" si="1"/>
        <v>167500</v>
      </c>
    </row>
    <row r="58" spans="1:7" s="3" customFormat="1" ht="15.75">
      <c r="A58" s="34">
        <v>7</v>
      </c>
      <c r="B58" s="13" t="s">
        <v>372</v>
      </c>
      <c r="C58" s="42" t="s">
        <v>389</v>
      </c>
      <c r="D58" s="17">
        <v>2</v>
      </c>
      <c r="E58" s="18">
        <v>5</v>
      </c>
      <c r="F58" s="44">
        <v>33500</v>
      </c>
      <c r="G58" s="45">
        <f t="shared" si="1"/>
        <v>167500</v>
      </c>
    </row>
    <row r="59" spans="1:7" s="3" customFormat="1" ht="31.5">
      <c r="A59" s="34">
        <v>8</v>
      </c>
      <c r="B59" s="13" t="s">
        <v>373</v>
      </c>
      <c r="C59" s="42" t="s">
        <v>390</v>
      </c>
      <c r="D59" s="17">
        <v>2</v>
      </c>
      <c r="E59" s="18">
        <v>5</v>
      </c>
      <c r="F59" s="44">
        <v>33500</v>
      </c>
      <c r="G59" s="45">
        <f t="shared" si="1"/>
        <v>167500</v>
      </c>
    </row>
    <row r="60" spans="1:7" s="3" customFormat="1" ht="15.75">
      <c r="A60" s="34">
        <v>9</v>
      </c>
      <c r="B60" s="13" t="s">
        <v>373</v>
      </c>
      <c r="C60" s="42" t="s">
        <v>408</v>
      </c>
      <c r="D60" s="17">
        <v>2</v>
      </c>
      <c r="E60" s="18">
        <v>5</v>
      </c>
      <c r="F60" s="44">
        <v>33500</v>
      </c>
      <c r="G60" s="45">
        <f t="shared" si="1"/>
        <v>167500</v>
      </c>
    </row>
    <row r="61" spans="1:7" s="3" customFormat="1" ht="31.5">
      <c r="A61" s="34">
        <v>10</v>
      </c>
      <c r="B61" s="13" t="s">
        <v>374</v>
      </c>
      <c r="C61" s="42" t="s">
        <v>301</v>
      </c>
      <c r="D61" s="17">
        <v>2</v>
      </c>
      <c r="E61" s="18">
        <v>5</v>
      </c>
      <c r="F61" s="44">
        <v>33500</v>
      </c>
      <c r="G61" s="45">
        <f t="shared" si="1"/>
        <v>167500</v>
      </c>
    </row>
    <row r="62" spans="1:7" s="3" customFormat="1" ht="31.5">
      <c r="A62" s="34">
        <v>11</v>
      </c>
      <c r="B62" s="13" t="s">
        <v>374</v>
      </c>
      <c r="C62" s="42" t="s">
        <v>392</v>
      </c>
      <c r="D62" s="17">
        <v>2</v>
      </c>
      <c r="E62" s="18">
        <v>5</v>
      </c>
      <c r="F62" s="44">
        <v>33500</v>
      </c>
      <c r="G62" s="45">
        <f t="shared" si="1"/>
        <v>167500</v>
      </c>
    </row>
    <row r="63" spans="1:7" s="3" customFormat="1" ht="31.5">
      <c r="A63" s="34">
        <v>12</v>
      </c>
      <c r="B63" s="13" t="s">
        <v>375</v>
      </c>
      <c r="C63" s="42" t="s">
        <v>393</v>
      </c>
      <c r="D63" s="17">
        <v>2</v>
      </c>
      <c r="E63" s="18">
        <v>5</v>
      </c>
      <c r="F63" s="44">
        <v>33500</v>
      </c>
      <c r="G63" s="45">
        <f t="shared" si="1"/>
        <v>167500</v>
      </c>
    </row>
    <row r="64" spans="1:7" s="3" customFormat="1" ht="63">
      <c r="A64" s="34">
        <v>13</v>
      </c>
      <c r="B64" s="28" t="s">
        <v>358</v>
      </c>
      <c r="C64" s="42" t="s">
        <v>394</v>
      </c>
      <c r="D64" s="17">
        <v>2</v>
      </c>
      <c r="E64" s="18">
        <v>4</v>
      </c>
      <c r="F64" s="44">
        <v>33500</v>
      </c>
      <c r="G64" s="45">
        <f t="shared" si="1"/>
        <v>134000</v>
      </c>
    </row>
    <row r="65" spans="1:7" s="3" customFormat="1" ht="31.5">
      <c r="A65" s="34">
        <v>14</v>
      </c>
      <c r="B65" s="28" t="s">
        <v>360</v>
      </c>
      <c r="C65" s="42" t="s">
        <v>398</v>
      </c>
      <c r="D65" s="17">
        <v>1</v>
      </c>
      <c r="E65" s="18">
        <v>4</v>
      </c>
      <c r="F65" s="44">
        <v>33500</v>
      </c>
      <c r="G65" s="45">
        <f t="shared" si="1"/>
        <v>134000</v>
      </c>
    </row>
    <row r="66" spans="1:7" s="3" customFormat="1" ht="31.5">
      <c r="A66" s="34">
        <v>15</v>
      </c>
      <c r="B66" s="28" t="s">
        <v>360</v>
      </c>
      <c r="C66" s="42" t="s">
        <v>399</v>
      </c>
      <c r="D66" s="17">
        <v>1</v>
      </c>
      <c r="E66" s="18">
        <v>4</v>
      </c>
      <c r="F66" s="44">
        <v>33500</v>
      </c>
      <c r="G66" s="45">
        <f t="shared" si="1"/>
        <v>134000</v>
      </c>
    </row>
    <row r="67" spans="1:7" s="3" customFormat="1" ht="47.25">
      <c r="A67" s="34">
        <v>16</v>
      </c>
      <c r="B67" s="28" t="s">
        <v>360</v>
      </c>
      <c r="C67" s="42" t="s">
        <v>400</v>
      </c>
      <c r="D67" s="17">
        <v>1</v>
      </c>
      <c r="E67" s="18">
        <v>4</v>
      </c>
      <c r="F67" s="44">
        <v>33500</v>
      </c>
      <c r="G67" s="45">
        <f t="shared" si="1"/>
        <v>134000</v>
      </c>
    </row>
    <row r="68" spans="1:7" s="3" customFormat="1" ht="31.5">
      <c r="A68" s="34">
        <v>17</v>
      </c>
      <c r="B68" s="28" t="s">
        <v>360</v>
      </c>
      <c r="C68" s="42" t="s">
        <v>409</v>
      </c>
      <c r="D68" s="17">
        <v>1</v>
      </c>
      <c r="E68" s="18">
        <v>4</v>
      </c>
      <c r="F68" s="44">
        <v>33500</v>
      </c>
      <c r="G68" s="45">
        <f t="shared" si="1"/>
        <v>134000</v>
      </c>
    </row>
    <row r="69" spans="1:7" s="3" customFormat="1" ht="47.25">
      <c r="A69" s="34">
        <v>18</v>
      </c>
      <c r="B69" s="28" t="s">
        <v>360</v>
      </c>
      <c r="C69" s="42" t="s">
        <v>401</v>
      </c>
      <c r="D69" s="17">
        <v>1</v>
      </c>
      <c r="E69" s="18">
        <v>4</v>
      </c>
      <c r="F69" s="44">
        <v>33500</v>
      </c>
      <c r="G69" s="45">
        <f t="shared" si="1"/>
        <v>134000</v>
      </c>
    </row>
    <row r="70" spans="1:7" s="3" customFormat="1" ht="31.5">
      <c r="A70" s="34">
        <v>19</v>
      </c>
      <c r="B70" s="28" t="s">
        <v>360</v>
      </c>
      <c r="C70" s="42" t="s">
        <v>402</v>
      </c>
      <c r="D70" s="17">
        <v>1</v>
      </c>
      <c r="E70" s="18">
        <v>4</v>
      </c>
      <c r="F70" s="44">
        <v>33500</v>
      </c>
      <c r="G70" s="45">
        <f t="shared" si="1"/>
        <v>134000</v>
      </c>
    </row>
    <row r="71" spans="1:7" s="3" customFormat="1" ht="15.75">
      <c r="A71" s="34">
        <v>20</v>
      </c>
      <c r="B71" s="28" t="s">
        <v>361</v>
      </c>
      <c r="C71" s="42" t="s">
        <v>410</v>
      </c>
      <c r="D71" s="17">
        <v>1</v>
      </c>
      <c r="E71" s="18">
        <v>4</v>
      </c>
      <c r="F71" s="44">
        <v>33500</v>
      </c>
      <c r="G71" s="45">
        <f t="shared" si="1"/>
        <v>134000</v>
      </c>
    </row>
    <row r="72" spans="1:7" s="3" customFormat="1" ht="15.75">
      <c r="A72" s="34">
        <v>21</v>
      </c>
      <c r="B72" s="28" t="s">
        <v>361</v>
      </c>
      <c r="C72" s="42" t="s">
        <v>403</v>
      </c>
      <c r="D72" s="17">
        <v>1</v>
      </c>
      <c r="E72" s="18">
        <v>4</v>
      </c>
      <c r="F72" s="44">
        <v>33500</v>
      </c>
      <c r="G72" s="45">
        <f t="shared" si="1"/>
        <v>134000</v>
      </c>
    </row>
    <row r="73" spans="1:7" s="3" customFormat="1" ht="15.75">
      <c r="A73" s="34">
        <v>22</v>
      </c>
      <c r="B73" s="28" t="s">
        <v>361</v>
      </c>
      <c r="C73" s="42" t="s">
        <v>411</v>
      </c>
      <c r="D73" s="17">
        <v>1</v>
      </c>
      <c r="E73" s="18">
        <v>4</v>
      </c>
      <c r="F73" s="44">
        <v>33500</v>
      </c>
      <c r="G73" s="45">
        <f t="shared" si="1"/>
        <v>134000</v>
      </c>
    </row>
    <row r="74" spans="1:7" s="3" customFormat="1" ht="31.5">
      <c r="A74" s="34">
        <v>23</v>
      </c>
      <c r="B74" s="28" t="s">
        <v>361</v>
      </c>
      <c r="C74" s="42" t="s">
        <v>412</v>
      </c>
      <c r="D74" s="17">
        <v>1</v>
      </c>
      <c r="E74" s="18">
        <v>4</v>
      </c>
      <c r="F74" s="44">
        <v>33500</v>
      </c>
      <c r="G74" s="45">
        <f t="shared" si="1"/>
        <v>134000</v>
      </c>
    </row>
    <row r="75" spans="1:7" s="3" customFormat="1" ht="47.25">
      <c r="A75" s="34">
        <v>24</v>
      </c>
      <c r="B75" s="28" t="s">
        <v>361</v>
      </c>
      <c r="C75" s="42" t="s">
        <v>413</v>
      </c>
      <c r="D75" s="17">
        <v>1</v>
      </c>
      <c r="E75" s="18">
        <v>4</v>
      </c>
      <c r="F75" s="44">
        <v>33500</v>
      </c>
      <c r="G75" s="45">
        <f t="shared" si="1"/>
        <v>134000</v>
      </c>
    </row>
    <row r="76" spans="1:7" s="3" customFormat="1" ht="15.75">
      <c r="A76" s="34">
        <v>25</v>
      </c>
      <c r="B76" s="28" t="s">
        <v>362</v>
      </c>
      <c r="C76" s="42" t="s">
        <v>404</v>
      </c>
      <c r="D76" s="17">
        <v>1</v>
      </c>
      <c r="E76" s="18">
        <v>4</v>
      </c>
      <c r="F76" s="44">
        <v>33500</v>
      </c>
      <c r="G76" s="45">
        <f t="shared" si="1"/>
        <v>134000</v>
      </c>
    </row>
    <row r="77" spans="1:7" s="3" customFormat="1" ht="31.5">
      <c r="A77" s="34">
        <v>26</v>
      </c>
      <c r="B77" s="28" t="s">
        <v>362</v>
      </c>
      <c r="C77" s="42" t="s">
        <v>405</v>
      </c>
      <c r="D77" s="17">
        <v>1</v>
      </c>
      <c r="E77" s="18">
        <v>4</v>
      </c>
      <c r="F77" s="44">
        <v>33500</v>
      </c>
      <c r="G77" s="45">
        <f t="shared" si="1"/>
        <v>134000</v>
      </c>
    </row>
    <row r="78" spans="1:7" s="3" customFormat="1" ht="31.5">
      <c r="A78" s="34">
        <v>27</v>
      </c>
      <c r="B78" s="28" t="s">
        <v>363</v>
      </c>
      <c r="C78" s="42" t="s">
        <v>434</v>
      </c>
      <c r="D78" s="17">
        <v>1</v>
      </c>
      <c r="E78" s="18">
        <v>4</v>
      </c>
      <c r="F78" s="44">
        <v>33500</v>
      </c>
      <c r="G78" s="45">
        <f t="shared" si="1"/>
        <v>134000</v>
      </c>
    </row>
    <row r="79" spans="1:7" s="3" customFormat="1" ht="15.75">
      <c r="A79" s="34">
        <v>28</v>
      </c>
      <c r="B79" s="28" t="s">
        <v>364</v>
      </c>
      <c r="C79" s="42" t="s">
        <v>406</v>
      </c>
      <c r="D79" s="17">
        <v>1</v>
      </c>
      <c r="E79" s="18">
        <v>4</v>
      </c>
      <c r="F79" s="44">
        <v>33500</v>
      </c>
      <c r="G79" s="45">
        <f t="shared" si="1"/>
        <v>134000</v>
      </c>
    </row>
    <row r="80" spans="1:7" s="3" customFormat="1" ht="15.75">
      <c r="A80" s="4"/>
      <c r="B80" s="39"/>
      <c r="C80" s="4"/>
      <c r="D80" s="37"/>
      <c r="E80" s="37"/>
      <c r="F80" s="37"/>
      <c r="G80" s="37"/>
    </row>
    <row r="81" spans="2:7" s="3" customFormat="1" ht="15">
      <c r="B81" s="20"/>
      <c r="D81" s="5"/>
      <c r="E81" s="5"/>
      <c r="F81" s="5"/>
      <c r="G81" s="5"/>
    </row>
    <row r="82" s="3" customFormat="1" ht="15"/>
    <row r="83" spans="1:7" s="6" customFormat="1" ht="135.75" customHeight="1">
      <c r="A83" s="161" t="s">
        <v>113</v>
      </c>
      <c r="B83" s="161"/>
      <c r="C83" s="161"/>
      <c r="D83" s="161"/>
      <c r="E83" s="161"/>
      <c r="F83" s="161"/>
      <c r="G83" s="161"/>
    </row>
    <row r="84" spans="4:7" s="3" customFormat="1" ht="15">
      <c r="D84" s="5"/>
      <c r="E84" s="5"/>
      <c r="F84" s="5"/>
      <c r="G84" s="5"/>
    </row>
    <row r="85" spans="4:7" s="3" customFormat="1" ht="15">
      <c r="D85" s="5"/>
      <c r="E85" s="5"/>
      <c r="F85" s="5"/>
      <c r="G85" s="5"/>
    </row>
    <row r="86" spans="3:7" s="3" customFormat="1" ht="15">
      <c r="C86" s="7"/>
      <c r="D86" s="5"/>
      <c r="E86" s="5"/>
      <c r="F86" s="5"/>
      <c r="G86" s="5"/>
    </row>
    <row r="87" ht="15">
      <c r="C87" s="8"/>
    </row>
    <row r="88" spans="1:7" ht="16.5">
      <c r="A88" s="162" t="s">
        <v>114</v>
      </c>
      <c r="B88" s="162"/>
      <c r="C88" s="162"/>
      <c r="D88" s="5"/>
      <c r="E88" s="5"/>
      <c r="F88" s="5"/>
      <c r="G88" s="5"/>
    </row>
    <row r="89" spans="1:7" ht="17.25">
      <c r="A89" s="162" t="s">
        <v>115</v>
      </c>
      <c r="B89" s="162"/>
      <c r="C89" s="162"/>
      <c r="D89" s="9"/>
      <c r="E89" s="6"/>
      <c r="F89" s="6"/>
      <c r="G89" s="10" t="s">
        <v>116</v>
      </c>
    </row>
  </sheetData>
  <sheetProtection/>
  <mergeCells count="19">
    <mergeCell ref="F1:G1"/>
    <mergeCell ref="F2:G2"/>
    <mergeCell ref="F3:G3"/>
    <mergeCell ref="A6:G6"/>
    <mergeCell ref="A9:A10"/>
    <mergeCell ref="B9:B10"/>
    <mergeCell ref="C9:C10"/>
    <mergeCell ref="D9:D10"/>
    <mergeCell ref="E9:E10"/>
    <mergeCell ref="F9:G9"/>
    <mergeCell ref="A83:G83"/>
    <mergeCell ref="A88:C88"/>
    <mergeCell ref="A89:C89"/>
    <mergeCell ref="A49:A50"/>
    <mergeCell ref="B49:B50"/>
    <mergeCell ref="C49:C50"/>
    <mergeCell ref="D49:D50"/>
    <mergeCell ref="E49:E50"/>
    <mergeCell ref="F49:G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O211"/>
  <sheetViews>
    <sheetView view="pageBreakPreview" zoomScale="90" zoomScaleSheetLayoutView="90" zoomScalePageLayoutView="0" workbookViewId="0" topLeftCell="A185">
      <selection activeCell="I20" sqref="I20"/>
    </sheetView>
  </sheetViews>
  <sheetFormatPr defaultColWidth="9.140625" defaultRowHeight="15" outlineLevelRow="1" outlineLevelCol="1"/>
  <cols>
    <col min="1" max="1" width="6.8515625" style="1" customWidth="1"/>
    <col min="2" max="2" width="15.57421875" style="1" customWidth="1"/>
    <col min="3" max="3" width="60.8515625" style="1" customWidth="1"/>
    <col min="4" max="4" width="8.00390625" style="2" hidden="1" customWidth="1" outlineLevel="1"/>
    <col min="5" max="5" width="11.8515625" style="73" hidden="1" customWidth="1" outlineLevel="1"/>
    <col min="6" max="6" width="11.28125" style="2" hidden="1" customWidth="1" outlineLevel="1"/>
    <col min="7" max="7" width="13.57421875" style="2" hidden="1" customWidth="1" outlineLevel="1"/>
    <col min="8" max="8" width="16.8515625" style="2" hidden="1" customWidth="1" outlineLevel="1"/>
    <col min="9" max="9" width="15.7109375" style="32" customWidth="1" collapsed="1"/>
    <col min="10" max="13" width="17.00390625" style="32" customWidth="1"/>
    <col min="14" max="14" width="14.8515625" style="32" bestFit="1" customWidth="1"/>
    <col min="15" max="15" width="13.7109375" style="32" bestFit="1" customWidth="1"/>
    <col min="16" max="16384" width="9.140625" style="1" customWidth="1"/>
  </cols>
  <sheetData>
    <row r="1" spans="7:13" ht="16.5">
      <c r="G1" s="163"/>
      <c r="H1" s="163"/>
      <c r="I1" s="177" t="s">
        <v>0</v>
      </c>
      <c r="J1" s="177"/>
      <c r="K1" s="122"/>
      <c r="L1" s="122"/>
      <c r="M1" s="122"/>
    </row>
    <row r="2" spans="7:13" ht="16.5">
      <c r="G2" s="163"/>
      <c r="H2" s="163"/>
      <c r="I2" s="177" t="s">
        <v>450</v>
      </c>
      <c r="J2" s="177"/>
      <c r="K2" s="122"/>
      <c r="L2" s="122"/>
      <c r="M2" s="122"/>
    </row>
    <row r="3" spans="7:13" ht="16.5">
      <c r="G3" s="163"/>
      <c r="H3" s="163"/>
      <c r="I3" s="177" t="s">
        <v>451</v>
      </c>
      <c r="J3" s="177"/>
      <c r="K3" s="122"/>
      <c r="L3" s="122"/>
      <c r="M3" s="122"/>
    </row>
    <row r="4" spans="7:8" ht="15.75">
      <c r="G4" s="11"/>
      <c r="H4" s="11"/>
    </row>
    <row r="5" ht="33" customHeight="1"/>
    <row r="6" spans="1:13" ht="53.25" customHeight="1">
      <c r="A6" s="164" t="s">
        <v>121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19"/>
    </row>
    <row r="7" spans="1:13" ht="16.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19"/>
      <c r="L7" s="119"/>
      <c r="M7" s="119"/>
    </row>
    <row r="8" spans="1:8" ht="15.75">
      <c r="A8" s="165" t="s">
        <v>339</v>
      </c>
      <c r="B8" s="165"/>
      <c r="C8" s="165"/>
      <c r="D8" s="165"/>
      <c r="E8" s="165"/>
      <c r="F8" s="165"/>
      <c r="G8" s="165"/>
      <c r="H8" s="165"/>
    </row>
    <row r="9" spans="1:13" ht="42" customHeight="1">
      <c r="A9" s="158" t="s">
        <v>1</v>
      </c>
      <c r="B9" s="158" t="s">
        <v>2</v>
      </c>
      <c r="C9" s="158" t="s">
        <v>122</v>
      </c>
      <c r="D9" s="158" t="s">
        <v>4</v>
      </c>
      <c r="E9" s="175" t="s">
        <v>5</v>
      </c>
      <c r="F9" s="158" t="s">
        <v>435</v>
      </c>
      <c r="G9" s="158" t="s">
        <v>3</v>
      </c>
      <c r="H9" s="176"/>
      <c r="I9" s="158" t="s">
        <v>449</v>
      </c>
      <c r="J9" s="158"/>
      <c r="K9" s="158" t="s">
        <v>457</v>
      </c>
      <c r="L9" s="158"/>
      <c r="M9" s="124"/>
    </row>
    <row r="10" spans="1:15" ht="63">
      <c r="A10" s="158"/>
      <c r="B10" s="158"/>
      <c r="C10" s="158"/>
      <c r="D10" s="158"/>
      <c r="E10" s="175"/>
      <c r="F10" s="158"/>
      <c r="G10" s="117" t="s">
        <v>436</v>
      </c>
      <c r="H10" s="123" t="s">
        <v>6</v>
      </c>
      <c r="I10" s="117" t="s">
        <v>448</v>
      </c>
      <c r="J10" s="117" t="s">
        <v>6</v>
      </c>
      <c r="K10" s="117" t="s">
        <v>452</v>
      </c>
      <c r="L10" s="117" t="s">
        <v>6</v>
      </c>
      <c r="M10" s="124"/>
      <c r="N10" s="32" t="s">
        <v>453</v>
      </c>
      <c r="O10" s="32" t="s">
        <v>454</v>
      </c>
    </row>
    <row r="11" spans="1:15" s="3" customFormat="1" ht="15.75">
      <c r="A11" s="117">
        <v>1</v>
      </c>
      <c r="B11" s="117">
        <v>2</v>
      </c>
      <c r="C11" s="117">
        <v>3</v>
      </c>
      <c r="D11" s="117"/>
      <c r="E11" s="121"/>
      <c r="F11" s="117"/>
      <c r="G11" s="117">
        <v>4</v>
      </c>
      <c r="H11" s="123">
        <v>5</v>
      </c>
      <c r="I11" s="17">
        <v>4</v>
      </c>
      <c r="J11" s="17">
        <v>5</v>
      </c>
      <c r="K11" s="17">
        <v>6</v>
      </c>
      <c r="L11" s="17">
        <v>7</v>
      </c>
      <c r="M11" s="23"/>
      <c r="N11" s="4"/>
      <c r="O11" s="4"/>
    </row>
    <row r="12" spans="1:14" s="4" customFormat="1" ht="16.5" customHeight="1">
      <c r="A12" s="166" t="s">
        <v>7</v>
      </c>
      <c r="B12" s="166"/>
      <c r="C12" s="83"/>
      <c r="D12" s="83"/>
      <c r="E12" s="83"/>
      <c r="F12" s="83"/>
      <c r="G12" s="83"/>
      <c r="H12" s="83"/>
      <c r="I12" s="68"/>
      <c r="J12" s="59"/>
      <c r="K12" s="80"/>
      <c r="L12" s="80"/>
      <c r="M12" s="80"/>
      <c r="N12" s="55"/>
    </row>
    <row r="13" spans="1:15" s="3" customFormat="1" ht="31.5" hidden="1" outlineLevel="1">
      <c r="A13" s="12" t="s">
        <v>123</v>
      </c>
      <c r="B13" s="13" t="s">
        <v>8</v>
      </c>
      <c r="C13" s="14" t="s">
        <v>124</v>
      </c>
      <c r="D13" s="35">
        <v>1</v>
      </c>
      <c r="E13" s="74">
        <v>4</v>
      </c>
      <c r="F13" s="17">
        <f>E13-1</f>
        <v>3</v>
      </c>
      <c r="G13" s="36">
        <v>98557</v>
      </c>
      <c r="H13" s="58">
        <f>E13*G13</f>
        <v>394228</v>
      </c>
      <c r="I13" s="60">
        <f>ROUND(G13*1.049,0)</f>
        <v>103386</v>
      </c>
      <c r="J13" s="61">
        <f>I13*F13+G13</f>
        <v>408715</v>
      </c>
      <c r="K13" s="61">
        <f>ROUNDDOWN(I13*1.04,0)</f>
        <v>107521</v>
      </c>
      <c r="L13" s="61">
        <f>G13+I13+K13*2</f>
        <v>416985</v>
      </c>
      <c r="M13" s="81">
        <f>J13*100/H13</f>
        <v>103.67477703258014</v>
      </c>
      <c r="N13" s="56">
        <f>K13-I13</f>
        <v>4135</v>
      </c>
      <c r="O13" s="56">
        <f>L13-J13</f>
        <v>8270</v>
      </c>
    </row>
    <row r="14" spans="1:15" s="3" customFormat="1" ht="31.5" hidden="1" outlineLevel="1">
      <c r="A14" s="12" t="s">
        <v>125</v>
      </c>
      <c r="B14" s="13" t="s">
        <v>9</v>
      </c>
      <c r="C14" s="14" t="s">
        <v>126</v>
      </c>
      <c r="D14" s="35">
        <v>1</v>
      </c>
      <c r="E14" s="74">
        <v>4</v>
      </c>
      <c r="F14" s="17">
        <f aca="true" t="shared" si="0" ref="F14:F77">E14-1</f>
        <v>3</v>
      </c>
      <c r="G14" s="36">
        <v>98557</v>
      </c>
      <c r="H14" s="58">
        <f aca="true" t="shared" si="1" ref="H14:H77">E14*G14</f>
        <v>394228</v>
      </c>
      <c r="I14" s="60">
        <f aca="true" t="shared" si="2" ref="I14:I68">ROUND(G14*1.049,0)</f>
        <v>103386</v>
      </c>
      <c r="J14" s="61">
        <f>I14*F14+G14</f>
        <v>408715</v>
      </c>
      <c r="K14" s="61">
        <f aca="true" t="shared" si="3" ref="K14:K77">ROUNDDOWN(I14*1.04,0)</f>
        <v>107521</v>
      </c>
      <c r="L14" s="61">
        <f aca="true" t="shared" si="4" ref="L14:L19">G14+I14+K14*2</f>
        <v>416985</v>
      </c>
      <c r="M14" s="81">
        <f aca="true" t="shared" si="5" ref="M14:M77">J14*100/H14</f>
        <v>103.67477703258014</v>
      </c>
      <c r="N14" s="56">
        <f aca="true" t="shared" si="6" ref="N14:O77">K14-I14</f>
        <v>4135</v>
      </c>
      <c r="O14" s="56">
        <f t="shared" si="6"/>
        <v>8270</v>
      </c>
    </row>
    <row r="15" spans="1:15" s="3" customFormat="1" ht="31.5" hidden="1" outlineLevel="1">
      <c r="A15" s="12" t="s">
        <v>127</v>
      </c>
      <c r="B15" s="13" t="s">
        <v>10</v>
      </c>
      <c r="C15" s="14" t="s">
        <v>128</v>
      </c>
      <c r="D15" s="35">
        <v>1</v>
      </c>
      <c r="E15" s="74">
        <v>4</v>
      </c>
      <c r="F15" s="17">
        <f t="shared" si="0"/>
        <v>3</v>
      </c>
      <c r="G15" s="36">
        <v>98557</v>
      </c>
      <c r="H15" s="58">
        <f t="shared" si="1"/>
        <v>394228</v>
      </c>
      <c r="I15" s="60">
        <f t="shared" si="2"/>
        <v>103386</v>
      </c>
      <c r="J15" s="61">
        <f>I15*F15+G15</f>
        <v>408715</v>
      </c>
      <c r="K15" s="61">
        <f t="shared" si="3"/>
        <v>107521</v>
      </c>
      <c r="L15" s="61">
        <f t="shared" si="4"/>
        <v>416985</v>
      </c>
      <c r="M15" s="81">
        <f t="shared" si="5"/>
        <v>103.67477703258014</v>
      </c>
      <c r="N15" s="56">
        <f t="shared" si="6"/>
        <v>4135</v>
      </c>
      <c r="O15" s="56">
        <f t="shared" si="6"/>
        <v>8270</v>
      </c>
    </row>
    <row r="16" spans="1:15" s="4" customFormat="1" ht="15.75" hidden="1" outlineLevel="1">
      <c r="A16" s="12" t="s">
        <v>129</v>
      </c>
      <c r="B16" s="13" t="s">
        <v>11</v>
      </c>
      <c r="C16" s="14" t="s">
        <v>130</v>
      </c>
      <c r="D16" s="35">
        <v>2</v>
      </c>
      <c r="E16" s="74">
        <v>4</v>
      </c>
      <c r="F16" s="17">
        <f t="shared" si="0"/>
        <v>3</v>
      </c>
      <c r="G16" s="36">
        <v>115177</v>
      </c>
      <c r="H16" s="58">
        <f t="shared" si="1"/>
        <v>460708</v>
      </c>
      <c r="I16" s="60">
        <f t="shared" si="2"/>
        <v>120821</v>
      </c>
      <c r="J16" s="61">
        <f aca="true" t="shared" si="7" ref="J16:J79">I16*F16+G16</f>
        <v>477640</v>
      </c>
      <c r="K16" s="61">
        <f t="shared" si="3"/>
        <v>125653</v>
      </c>
      <c r="L16" s="61">
        <f t="shared" si="4"/>
        <v>487304</v>
      </c>
      <c r="M16" s="81">
        <f t="shared" si="5"/>
        <v>103.67521293313769</v>
      </c>
      <c r="N16" s="56">
        <f t="shared" si="6"/>
        <v>4832</v>
      </c>
      <c r="O16" s="56">
        <f t="shared" si="6"/>
        <v>9664</v>
      </c>
    </row>
    <row r="17" spans="1:15" s="4" customFormat="1" ht="15.75" hidden="1" outlineLevel="1">
      <c r="A17" s="12" t="s">
        <v>131</v>
      </c>
      <c r="B17" s="13" t="s">
        <v>12</v>
      </c>
      <c r="C17" s="14" t="s">
        <v>132</v>
      </c>
      <c r="D17" s="35">
        <v>2</v>
      </c>
      <c r="E17" s="74">
        <v>4</v>
      </c>
      <c r="F17" s="17">
        <f t="shared" si="0"/>
        <v>3</v>
      </c>
      <c r="G17" s="36">
        <v>115177</v>
      </c>
      <c r="H17" s="58">
        <f t="shared" si="1"/>
        <v>460708</v>
      </c>
      <c r="I17" s="60">
        <f t="shared" si="2"/>
        <v>120821</v>
      </c>
      <c r="J17" s="61">
        <f t="shared" si="7"/>
        <v>477640</v>
      </c>
      <c r="K17" s="61">
        <f t="shared" si="3"/>
        <v>125653</v>
      </c>
      <c r="L17" s="61">
        <f t="shared" si="4"/>
        <v>487304</v>
      </c>
      <c r="M17" s="81">
        <f t="shared" si="5"/>
        <v>103.67521293313769</v>
      </c>
      <c r="N17" s="56">
        <f t="shared" si="6"/>
        <v>4832</v>
      </c>
      <c r="O17" s="56">
        <f t="shared" si="6"/>
        <v>9664</v>
      </c>
    </row>
    <row r="18" spans="1:15" s="4" customFormat="1" ht="15.75" hidden="1" outlineLevel="1">
      <c r="A18" s="12" t="s">
        <v>133</v>
      </c>
      <c r="B18" s="13" t="s">
        <v>13</v>
      </c>
      <c r="C18" s="14" t="s">
        <v>134</v>
      </c>
      <c r="D18" s="35">
        <v>2</v>
      </c>
      <c r="E18" s="74">
        <v>4</v>
      </c>
      <c r="F18" s="17">
        <f t="shared" si="0"/>
        <v>3</v>
      </c>
      <c r="G18" s="36">
        <v>115177</v>
      </c>
      <c r="H18" s="58">
        <f t="shared" si="1"/>
        <v>460708</v>
      </c>
      <c r="I18" s="60">
        <f t="shared" si="2"/>
        <v>120821</v>
      </c>
      <c r="J18" s="61">
        <f t="shared" si="7"/>
        <v>477640</v>
      </c>
      <c r="K18" s="61">
        <f t="shared" si="3"/>
        <v>125653</v>
      </c>
      <c r="L18" s="61">
        <f t="shared" si="4"/>
        <v>487304</v>
      </c>
      <c r="M18" s="81">
        <f t="shared" si="5"/>
        <v>103.67521293313769</v>
      </c>
      <c r="N18" s="56">
        <f t="shared" si="6"/>
        <v>4832</v>
      </c>
      <c r="O18" s="56">
        <f t="shared" si="6"/>
        <v>9664</v>
      </c>
    </row>
    <row r="19" spans="1:15" s="4" customFormat="1" ht="15.75" hidden="1" outlineLevel="1">
      <c r="A19" s="12" t="s">
        <v>135</v>
      </c>
      <c r="B19" s="13" t="s">
        <v>13</v>
      </c>
      <c r="C19" s="14" t="s">
        <v>136</v>
      </c>
      <c r="D19" s="35">
        <v>2</v>
      </c>
      <c r="E19" s="74">
        <v>4</v>
      </c>
      <c r="F19" s="17">
        <f t="shared" si="0"/>
        <v>3</v>
      </c>
      <c r="G19" s="36">
        <v>115177</v>
      </c>
      <c r="H19" s="58">
        <f>E19*G19</f>
        <v>460708</v>
      </c>
      <c r="I19" s="60">
        <f t="shared" si="2"/>
        <v>120821</v>
      </c>
      <c r="J19" s="61">
        <f t="shared" si="7"/>
        <v>477640</v>
      </c>
      <c r="K19" s="61">
        <f t="shared" si="3"/>
        <v>125653</v>
      </c>
      <c r="L19" s="61">
        <f t="shared" si="4"/>
        <v>487304</v>
      </c>
      <c r="M19" s="81">
        <f t="shared" si="5"/>
        <v>103.67521293313769</v>
      </c>
      <c r="N19" s="56">
        <f t="shared" si="6"/>
        <v>4832</v>
      </c>
      <c r="O19" s="56">
        <f t="shared" si="6"/>
        <v>9664</v>
      </c>
    </row>
    <row r="20" spans="1:15" s="4" customFormat="1" ht="31.5" collapsed="1">
      <c r="A20" s="12" t="s">
        <v>137</v>
      </c>
      <c r="B20" s="13" t="s">
        <v>14</v>
      </c>
      <c r="C20" s="14" t="s">
        <v>138</v>
      </c>
      <c r="D20" s="35">
        <v>2</v>
      </c>
      <c r="E20" s="74">
        <v>5</v>
      </c>
      <c r="F20" s="17">
        <f t="shared" si="0"/>
        <v>4</v>
      </c>
      <c r="G20" s="36">
        <v>115177</v>
      </c>
      <c r="H20" s="58">
        <f t="shared" si="1"/>
        <v>575885</v>
      </c>
      <c r="I20" s="125">
        <f>ROUND(G20*1.046,0)</f>
        <v>120475</v>
      </c>
      <c r="J20" s="61">
        <f>I20*F20+G20</f>
        <v>597077</v>
      </c>
      <c r="K20" s="61">
        <f t="shared" si="3"/>
        <v>125294</v>
      </c>
      <c r="L20" s="61">
        <f>G20+I20+K20*3</f>
        <v>611534</v>
      </c>
      <c r="M20" s="81">
        <f t="shared" si="5"/>
        <v>103.67990136919697</v>
      </c>
      <c r="N20" s="56">
        <f t="shared" si="6"/>
        <v>4819</v>
      </c>
      <c r="O20" s="56">
        <f t="shared" si="6"/>
        <v>14457</v>
      </c>
    </row>
    <row r="21" spans="1:15" s="4" customFormat="1" ht="15.75">
      <c r="A21" s="12" t="s">
        <v>139</v>
      </c>
      <c r="B21" s="13" t="s">
        <v>14</v>
      </c>
      <c r="C21" s="14" t="s">
        <v>140</v>
      </c>
      <c r="D21" s="35">
        <v>2</v>
      </c>
      <c r="E21" s="74">
        <v>5</v>
      </c>
      <c r="F21" s="17">
        <f t="shared" si="0"/>
        <v>4</v>
      </c>
      <c r="G21" s="36">
        <v>115177</v>
      </c>
      <c r="H21" s="58">
        <f t="shared" si="1"/>
        <v>575885</v>
      </c>
      <c r="I21" s="125">
        <f>ROUND(G21*1.046,0)</f>
        <v>120475</v>
      </c>
      <c r="J21" s="61">
        <f t="shared" si="7"/>
        <v>597077</v>
      </c>
      <c r="K21" s="61">
        <f t="shared" si="3"/>
        <v>125294</v>
      </c>
      <c r="L21" s="61">
        <f>G21+I21+K21*3</f>
        <v>611534</v>
      </c>
      <c r="M21" s="81">
        <f t="shared" si="5"/>
        <v>103.67990136919697</v>
      </c>
      <c r="N21" s="56">
        <f t="shared" si="6"/>
        <v>4819</v>
      </c>
      <c r="O21" s="56">
        <f t="shared" si="6"/>
        <v>14457</v>
      </c>
    </row>
    <row r="22" spans="1:15" s="4" customFormat="1" ht="31.5" hidden="1" outlineLevel="1">
      <c r="A22" s="12" t="s">
        <v>141</v>
      </c>
      <c r="B22" s="13" t="s">
        <v>15</v>
      </c>
      <c r="C22" s="14" t="s">
        <v>142</v>
      </c>
      <c r="D22" s="35">
        <v>2</v>
      </c>
      <c r="E22" s="74">
        <v>4</v>
      </c>
      <c r="F22" s="17">
        <f t="shared" si="0"/>
        <v>3</v>
      </c>
      <c r="G22" s="36">
        <v>115177</v>
      </c>
      <c r="H22" s="58">
        <f t="shared" si="1"/>
        <v>460708</v>
      </c>
      <c r="I22" s="60">
        <f t="shared" si="2"/>
        <v>120821</v>
      </c>
      <c r="J22" s="61">
        <f t="shared" si="7"/>
        <v>477640</v>
      </c>
      <c r="K22" s="61">
        <f t="shared" si="3"/>
        <v>125653</v>
      </c>
      <c r="L22" s="61">
        <f aca="true" t="shared" si="8" ref="L22:L68">G22+I22+K22*2</f>
        <v>487304</v>
      </c>
      <c r="M22" s="81">
        <f t="shared" si="5"/>
        <v>103.67521293313769</v>
      </c>
      <c r="N22" s="56">
        <f t="shared" si="6"/>
        <v>4832</v>
      </c>
      <c r="O22" s="56">
        <f t="shared" si="6"/>
        <v>9664</v>
      </c>
    </row>
    <row r="23" spans="1:15" s="4" customFormat="1" ht="31.5" hidden="1" outlineLevel="1">
      <c r="A23" s="12" t="s">
        <v>143</v>
      </c>
      <c r="B23" s="13" t="s">
        <v>16</v>
      </c>
      <c r="C23" s="14" t="s">
        <v>144</v>
      </c>
      <c r="D23" s="35">
        <v>2</v>
      </c>
      <c r="E23" s="74">
        <v>4</v>
      </c>
      <c r="F23" s="17">
        <f t="shared" si="0"/>
        <v>3</v>
      </c>
      <c r="G23" s="36">
        <v>115177</v>
      </c>
      <c r="H23" s="58">
        <f t="shared" si="1"/>
        <v>460708</v>
      </c>
      <c r="I23" s="60">
        <f t="shared" si="2"/>
        <v>120821</v>
      </c>
      <c r="J23" s="61">
        <f t="shared" si="7"/>
        <v>477640</v>
      </c>
      <c r="K23" s="61">
        <f t="shared" si="3"/>
        <v>125653</v>
      </c>
      <c r="L23" s="61">
        <f t="shared" si="8"/>
        <v>487304</v>
      </c>
      <c r="M23" s="81">
        <f t="shared" si="5"/>
        <v>103.67521293313769</v>
      </c>
      <c r="N23" s="56">
        <f t="shared" si="6"/>
        <v>4832</v>
      </c>
      <c r="O23" s="56">
        <f t="shared" si="6"/>
        <v>9664</v>
      </c>
    </row>
    <row r="24" spans="1:15" s="4" customFormat="1" ht="31.5" hidden="1" outlineLevel="1">
      <c r="A24" s="12" t="s">
        <v>145</v>
      </c>
      <c r="B24" s="13" t="s">
        <v>17</v>
      </c>
      <c r="C24" s="14" t="s">
        <v>146</v>
      </c>
      <c r="D24" s="35">
        <v>2</v>
      </c>
      <c r="E24" s="74">
        <v>4</v>
      </c>
      <c r="F24" s="17">
        <f t="shared" si="0"/>
        <v>3</v>
      </c>
      <c r="G24" s="36">
        <v>115177</v>
      </c>
      <c r="H24" s="58">
        <f t="shared" si="1"/>
        <v>460708</v>
      </c>
      <c r="I24" s="60">
        <f t="shared" si="2"/>
        <v>120821</v>
      </c>
      <c r="J24" s="61">
        <f t="shared" si="7"/>
        <v>477640</v>
      </c>
      <c r="K24" s="61">
        <f t="shared" si="3"/>
        <v>125653</v>
      </c>
      <c r="L24" s="61">
        <f t="shared" si="8"/>
        <v>487304</v>
      </c>
      <c r="M24" s="81">
        <f t="shared" si="5"/>
        <v>103.67521293313769</v>
      </c>
      <c r="N24" s="56">
        <f t="shared" si="6"/>
        <v>4832</v>
      </c>
      <c r="O24" s="56">
        <f t="shared" si="6"/>
        <v>9664</v>
      </c>
    </row>
    <row r="25" spans="1:15" s="4" customFormat="1" ht="47.25" hidden="1" outlineLevel="1">
      <c r="A25" s="12" t="s">
        <v>147</v>
      </c>
      <c r="B25" s="13" t="s">
        <v>17</v>
      </c>
      <c r="C25" s="14" t="s">
        <v>148</v>
      </c>
      <c r="D25" s="35">
        <v>2</v>
      </c>
      <c r="E25" s="74">
        <v>4</v>
      </c>
      <c r="F25" s="17">
        <f t="shared" si="0"/>
        <v>3</v>
      </c>
      <c r="G25" s="36">
        <v>115177</v>
      </c>
      <c r="H25" s="58">
        <f t="shared" si="1"/>
        <v>460708</v>
      </c>
      <c r="I25" s="60">
        <f t="shared" si="2"/>
        <v>120821</v>
      </c>
      <c r="J25" s="61">
        <f t="shared" si="7"/>
        <v>477640</v>
      </c>
      <c r="K25" s="61">
        <f t="shared" si="3"/>
        <v>125653</v>
      </c>
      <c r="L25" s="61">
        <f t="shared" si="8"/>
        <v>487304</v>
      </c>
      <c r="M25" s="81">
        <f t="shared" si="5"/>
        <v>103.67521293313769</v>
      </c>
      <c r="N25" s="56">
        <f t="shared" si="6"/>
        <v>4832</v>
      </c>
      <c r="O25" s="56">
        <f t="shared" si="6"/>
        <v>9664</v>
      </c>
    </row>
    <row r="26" spans="1:15" s="4" customFormat="1" ht="31.5" hidden="1" outlineLevel="1">
      <c r="A26" s="12" t="s">
        <v>149</v>
      </c>
      <c r="B26" s="13" t="s">
        <v>18</v>
      </c>
      <c r="C26" s="14" t="s">
        <v>150</v>
      </c>
      <c r="D26" s="35">
        <v>2</v>
      </c>
      <c r="E26" s="74">
        <v>4</v>
      </c>
      <c r="F26" s="17">
        <f t="shared" si="0"/>
        <v>3</v>
      </c>
      <c r="G26" s="36">
        <v>115177</v>
      </c>
      <c r="H26" s="58">
        <f t="shared" si="1"/>
        <v>460708</v>
      </c>
      <c r="I26" s="60">
        <f t="shared" si="2"/>
        <v>120821</v>
      </c>
      <c r="J26" s="61">
        <f t="shared" si="7"/>
        <v>477640</v>
      </c>
      <c r="K26" s="61">
        <f t="shared" si="3"/>
        <v>125653</v>
      </c>
      <c r="L26" s="61">
        <f t="shared" si="8"/>
        <v>487304</v>
      </c>
      <c r="M26" s="81">
        <f t="shared" si="5"/>
        <v>103.67521293313769</v>
      </c>
      <c r="N26" s="56">
        <f t="shared" si="6"/>
        <v>4832</v>
      </c>
      <c r="O26" s="56">
        <f t="shared" si="6"/>
        <v>9664</v>
      </c>
    </row>
    <row r="27" spans="1:15" s="4" customFormat="1" ht="31.5" hidden="1" outlineLevel="1">
      <c r="A27" s="12" t="s">
        <v>151</v>
      </c>
      <c r="B27" s="13" t="s">
        <v>19</v>
      </c>
      <c r="C27" s="14" t="s">
        <v>152</v>
      </c>
      <c r="D27" s="35">
        <v>2</v>
      </c>
      <c r="E27" s="74">
        <v>4</v>
      </c>
      <c r="F27" s="17">
        <f t="shared" si="0"/>
        <v>3</v>
      </c>
      <c r="G27" s="36">
        <v>115177</v>
      </c>
      <c r="H27" s="58">
        <f t="shared" si="1"/>
        <v>460708</v>
      </c>
      <c r="I27" s="60">
        <f t="shared" si="2"/>
        <v>120821</v>
      </c>
      <c r="J27" s="61">
        <f t="shared" si="7"/>
        <v>477640</v>
      </c>
      <c r="K27" s="61">
        <f t="shared" si="3"/>
        <v>125653</v>
      </c>
      <c r="L27" s="61">
        <f t="shared" si="8"/>
        <v>487304</v>
      </c>
      <c r="M27" s="81">
        <f t="shared" si="5"/>
        <v>103.67521293313769</v>
      </c>
      <c r="N27" s="56">
        <f t="shared" si="6"/>
        <v>4832</v>
      </c>
      <c r="O27" s="56">
        <f t="shared" si="6"/>
        <v>9664</v>
      </c>
    </row>
    <row r="28" spans="1:15" s="4" customFormat="1" ht="31.5" hidden="1" outlineLevel="1">
      <c r="A28" s="12" t="s">
        <v>153</v>
      </c>
      <c r="B28" s="13" t="s">
        <v>20</v>
      </c>
      <c r="C28" s="14" t="s">
        <v>154</v>
      </c>
      <c r="D28" s="35">
        <v>2</v>
      </c>
      <c r="E28" s="74">
        <v>4</v>
      </c>
      <c r="F28" s="17">
        <f t="shared" si="0"/>
        <v>3</v>
      </c>
      <c r="G28" s="36">
        <v>115177</v>
      </c>
      <c r="H28" s="58">
        <f t="shared" si="1"/>
        <v>460708</v>
      </c>
      <c r="I28" s="60">
        <f t="shared" si="2"/>
        <v>120821</v>
      </c>
      <c r="J28" s="61">
        <f t="shared" si="7"/>
        <v>477640</v>
      </c>
      <c r="K28" s="61">
        <f t="shared" si="3"/>
        <v>125653</v>
      </c>
      <c r="L28" s="61">
        <f t="shared" si="8"/>
        <v>487304</v>
      </c>
      <c r="M28" s="81">
        <f t="shared" si="5"/>
        <v>103.67521293313769</v>
      </c>
      <c r="N28" s="56">
        <f t="shared" si="6"/>
        <v>4832</v>
      </c>
      <c r="O28" s="56">
        <f t="shared" si="6"/>
        <v>9664</v>
      </c>
    </row>
    <row r="29" spans="1:15" s="4" customFormat="1" ht="33" customHeight="1" hidden="1" outlineLevel="1">
      <c r="A29" s="12" t="s">
        <v>155</v>
      </c>
      <c r="B29" s="13" t="s">
        <v>21</v>
      </c>
      <c r="C29" s="14" t="s">
        <v>156</v>
      </c>
      <c r="D29" s="35">
        <v>2</v>
      </c>
      <c r="E29" s="74">
        <v>4</v>
      </c>
      <c r="F29" s="17">
        <f t="shared" si="0"/>
        <v>3</v>
      </c>
      <c r="G29" s="36">
        <v>115177</v>
      </c>
      <c r="H29" s="58">
        <f t="shared" si="1"/>
        <v>460708</v>
      </c>
      <c r="I29" s="60">
        <f t="shared" si="2"/>
        <v>120821</v>
      </c>
      <c r="J29" s="61">
        <f t="shared" si="7"/>
        <v>477640</v>
      </c>
      <c r="K29" s="61">
        <f t="shared" si="3"/>
        <v>125653</v>
      </c>
      <c r="L29" s="61">
        <f t="shared" si="8"/>
        <v>487304</v>
      </c>
      <c r="M29" s="81">
        <f t="shared" si="5"/>
        <v>103.67521293313769</v>
      </c>
      <c r="N29" s="56">
        <f t="shared" si="6"/>
        <v>4832</v>
      </c>
      <c r="O29" s="56">
        <f t="shared" si="6"/>
        <v>9664</v>
      </c>
    </row>
    <row r="30" spans="1:15" s="4" customFormat="1" ht="15.75" hidden="1" outlineLevel="1">
      <c r="A30" s="12" t="s">
        <v>157</v>
      </c>
      <c r="B30" s="13" t="s">
        <v>22</v>
      </c>
      <c r="C30" s="14" t="s">
        <v>158</v>
      </c>
      <c r="D30" s="35">
        <v>2</v>
      </c>
      <c r="E30" s="74">
        <v>4</v>
      </c>
      <c r="F30" s="17">
        <f t="shared" si="0"/>
        <v>3</v>
      </c>
      <c r="G30" s="36">
        <v>115177</v>
      </c>
      <c r="H30" s="58">
        <f t="shared" si="1"/>
        <v>460708</v>
      </c>
      <c r="I30" s="60">
        <f t="shared" si="2"/>
        <v>120821</v>
      </c>
      <c r="J30" s="61">
        <f t="shared" si="7"/>
        <v>477640</v>
      </c>
      <c r="K30" s="61">
        <f t="shared" si="3"/>
        <v>125653</v>
      </c>
      <c r="L30" s="61">
        <f t="shared" si="8"/>
        <v>487304</v>
      </c>
      <c r="M30" s="81">
        <f t="shared" si="5"/>
        <v>103.67521293313769</v>
      </c>
      <c r="N30" s="56">
        <f t="shared" si="6"/>
        <v>4832</v>
      </c>
      <c r="O30" s="56">
        <f t="shared" si="6"/>
        <v>9664</v>
      </c>
    </row>
    <row r="31" spans="1:15" s="4" customFormat="1" ht="31.5" hidden="1" outlineLevel="1">
      <c r="A31" s="12" t="s">
        <v>159</v>
      </c>
      <c r="B31" s="13" t="s">
        <v>22</v>
      </c>
      <c r="C31" s="14" t="s">
        <v>160</v>
      </c>
      <c r="D31" s="35">
        <v>2</v>
      </c>
      <c r="E31" s="74">
        <v>4</v>
      </c>
      <c r="F31" s="17">
        <f t="shared" si="0"/>
        <v>3</v>
      </c>
      <c r="G31" s="36">
        <v>115177</v>
      </c>
      <c r="H31" s="58">
        <f t="shared" si="1"/>
        <v>460708</v>
      </c>
      <c r="I31" s="60">
        <f t="shared" si="2"/>
        <v>120821</v>
      </c>
      <c r="J31" s="61">
        <f t="shared" si="7"/>
        <v>477640</v>
      </c>
      <c r="K31" s="61">
        <f t="shared" si="3"/>
        <v>125653</v>
      </c>
      <c r="L31" s="61">
        <f t="shared" si="8"/>
        <v>487304</v>
      </c>
      <c r="M31" s="81">
        <f t="shared" si="5"/>
        <v>103.67521293313769</v>
      </c>
      <c r="N31" s="56">
        <f t="shared" si="6"/>
        <v>4832</v>
      </c>
      <c r="O31" s="56">
        <f t="shared" si="6"/>
        <v>9664</v>
      </c>
    </row>
    <row r="32" spans="1:15" s="4" customFormat="1" ht="31.5" hidden="1" outlineLevel="1">
      <c r="A32" s="12" t="s">
        <v>161</v>
      </c>
      <c r="B32" s="13" t="s">
        <v>22</v>
      </c>
      <c r="C32" s="14" t="s">
        <v>162</v>
      </c>
      <c r="D32" s="35">
        <v>2</v>
      </c>
      <c r="E32" s="74">
        <v>4</v>
      </c>
      <c r="F32" s="17">
        <f t="shared" si="0"/>
        <v>3</v>
      </c>
      <c r="G32" s="36">
        <v>115177</v>
      </c>
      <c r="H32" s="58">
        <f t="shared" si="1"/>
        <v>460708</v>
      </c>
      <c r="I32" s="60">
        <f t="shared" si="2"/>
        <v>120821</v>
      </c>
      <c r="J32" s="61">
        <f t="shared" si="7"/>
        <v>477640</v>
      </c>
      <c r="K32" s="61">
        <f t="shared" si="3"/>
        <v>125653</v>
      </c>
      <c r="L32" s="61">
        <f t="shared" si="8"/>
        <v>487304</v>
      </c>
      <c r="M32" s="81">
        <f t="shared" si="5"/>
        <v>103.67521293313769</v>
      </c>
      <c r="N32" s="56">
        <f t="shared" si="6"/>
        <v>4832</v>
      </c>
      <c r="O32" s="56">
        <f t="shared" si="6"/>
        <v>9664</v>
      </c>
    </row>
    <row r="33" spans="1:15" s="4" customFormat="1" ht="15.75" hidden="1" outlineLevel="1">
      <c r="A33" s="12" t="s">
        <v>163</v>
      </c>
      <c r="B33" s="13" t="s">
        <v>22</v>
      </c>
      <c r="C33" s="14" t="s">
        <v>164</v>
      </c>
      <c r="D33" s="35">
        <v>2</v>
      </c>
      <c r="E33" s="74">
        <v>4</v>
      </c>
      <c r="F33" s="17">
        <f t="shared" si="0"/>
        <v>3</v>
      </c>
      <c r="G33" s="36">
        <v>115177</v>
      </c>
      <c r="H33" s="58">
        <f t="shared" si="1"/>
        <v>460708</v>
      </c>
      <c r="I33" s="60">
        <f t="shared" si="2"/>
        <v>120821</v>
      </c>
      <c r="J33" s="61">
        <f t="shared" si="7"/>
        <v>477640</v>
      </c>
      <c r="K33" s="61">
        <f t="shared" si="3"/>
        <v>125653</v>
      </c>
      <c r="L33" s="61">
        <f t="shared" si="8"/>
        <v>487304</v>
      </c>
      <c r="M33" s="81">
        <f t="shared" si="5"/>
        <v>103.67521293313769</v>
      </c>
      <c r="N33" s="56">
        <f t="shared" si="6"/>
        <v>4832</v>
      </c>
      <c r="O33" s="56">
        <f t="shared" si="6"/>
        <v>9664</v>
      </c>
    </row>
    <row r="34" spans="1:15" s="4" customFormat="1" ht="31.5" hidden="1" outlineLevel="1">
      <c r="A34" s="12" t="s">
        <v>165</v>
      </c>
      <c r="B34" s="13" t="s">
        <v>22</v>
      </c>
      <c r="C34" s="14" t="s">
        <v>166</v>
      </c>
      <c r="D34" s="35">
        <v>2</v>
      </c>
      <c r="E34" s="74">
        <v>4</v>
      </c>
      <c r="F34" s="17">
        <f t="shared" si="0"/>
        <v>3</v>
      </c>
      <c r="G34" s="36">
        <v>115177</v>
      </c>
      <c r="H34" s="58">
        <f t="shared" si="1"/>
        <v>460708</v>
      </c>
      <c r="I34" s="60">
        <f t="shared" si="2"/>
        <v>120821</v>
      </c>
      <c r="J34" s="61">
        <f t="shared" si="7"/>
        <v>477640</v>
      </c>
      <c r="K34" s="61">
        <f t="shared" si="3"/>
        <v>125653</v>
      </c>
      <c r="L34" s="61">
        <f t="shared" si="8"/>
        <v>487304</v>
      </c>
      <c r="M34" s="81">
        <f t="shared" si="5"/>
        <v>103.67521293313769</v>
      </c>
      <c r="N34" s="56">
        <f t="shared" si="6"/>
        <v>4832</v>
      </c>
      <c r="O34" s="56">
        <f t="shared" si="6"/>
        <v>9664</v>
      </c>
    </row>
    <row r="35" spans="1:15" s="4" customFormat="1" ht="31.5" hidden="1" outlineLevel="1">
      <c r="A35" s="12" t="s">
        <v>167</v>
      </c>
      <c r="B35" s="13" t="s">
        <v>23</v>
      </c>
      <c r="C35" s="14" t="s">
        <v>168</v>
      </c>
      <c r="D35" s="35">
        <v>2</v>
      </c>
      <c r="E35" s="74">
        <v>4</v>
      </c>
      <c r="F35" s="17">
        <f t="shared" si="0"/>
        <v>3</v>
      </c>
      <c r="G35" s="36">
        <v>115177</v>
      </c>
      <c r="H35" s="58">
        <f t="shared" si="1"/>
        <v>460708</v>
      </c>
      <c r="I35" s="60">
        <f t="shared" si="2"/>
        <v>120821</v>
      </c>
      <c r="J35" s="61">
        <f t="shared" si="7"/>
        <v>477640</v>
      </c>
      <c r="K35" s="61">
        <f t="shared" si="3"/>
        <v>125653</v>
      </c>
      <c r="L35" s="61">
        <f t="shared" si="8"/>
        <v>487304</v>
      </c>
      <c r="M35" s="81">
        <f t="shared" si="5"/>
        <v>103.67521293313769</v>
      </c>
      <c r="N35" s="56">
        <f t="shared" si="6"/>
        <v>4832</v>
      </c>
      <c r="O35" s="56">
        <f t="shared" si="6"/>
        <v>9664</v>
      </c>
    </row>
    <row r="36" spans="1:15" s="4" customFormat="1" ht="31.5" hidden="1" outlineLevel="1">
      <c r="A36" s="12" t="s">
        <v>169</v>
      </c>
      <c r="B36" s="13" t="s">
        <v>24</v>
      </c>
      <c r="C36" s="14" t="s">
        <v>170</v>
      </c>
      <c r="D36" s="35">
        <v>2</v>
      </c>
      <c r="E36" s="74">
        <v>4</v>
      </c>
      <c r="F36" s="17">
        <f t="shared" si="0"/>
        <v>3</v>
      </c>
      <c r="G36" s="36">
        <v>115177</v>
      </c>
      <c r="H36" s="58">
        <f t="shared" si="1"/>
        <v>460708</v>
      </c>
      <c r="I36" s="60">
        <f t="shared" si="2"/>
        <v>120821</v>
      </c>
      <c r="J36" s="61">
        <f t="shared" si="7"/>
        <v>477640</v>
      </c>
      <c r="K36" s="61">
        <f t="shared" si="3"/>
        <v>125653</v>
      </c>
      <c r="L36" s="61">
        <f t="shared" si="8"/>
        <v>487304</v>
      </c>
      <c r="M36" s="81">
        <f t="shared" si="5"/>
        <v>103.67521293313769</v>
      </c>
      <c r="N36" s="56">
        <f t="shared" si="6"/>
        <v>4832</v>
      </c>
      <c r="O36" s="56">
        <f t="shared" si="6"/>
        <v>9664</v>
      </c>
    </row>
    <row r="37" spans="1:15" s="4" customFormat="1" ht="31.5" hidden="1" outlineLevel="1">
      <c r="A37" s="12" t="s">
        <v>171</v>
      </c>
      <c r="B37" s="13" t="s">
        <v>25</v>
      </c>
      <c r="C37" s="14" t="s">
        <v>172</v>
      </c>
      <c r="D37" s="35">
        <v>2</v>
      </c>
      <c r="E37" s="74">
        <v>4</v>
      </c>
      <c r="F37" s="17">
        <f t="shared" si="0"/>
        <v>3</v>
      </c>
      <c r="G37" s="36">
        <v>115177</v>
      </c>
      <c r="H37" s="58">
        <f t="shared" si="1"/>
        <v>460708</v>
      </c>
      <c r="I37" s="60">
        <f t="shared" si="2"/>
        <v>120821</v>
      </c>
      <c r="J37" s="61">
        <f t="shared" si="7"/>
        <v>477640</v>
      </c>
      <c r="K37" s="61">
        <f t="shared" si="3"/>
        <v>125653</v>
      </c>
      <c r="L37" s="61">
        <f t="shared" si="8"/>
        <v>487304</v>
      </c>
      <c r="M37" s="81">
        <f t="shared" si="5"/>
        <v>103.67521293313769</v>
      </c>
      <c r="N37" s="56">
        <f t="shared" si="6"/>
        <v>4832</v>
      </c>
      <c r="O37" s="56">
        <f t="shared" si="6"/>
        <v>9664</v>
      </c>
    </row>
    <row r="38" spans="1:15" s="4" customFormat="1" ht="15.75" hidden="1" outlineLevel="1">
      <c r="A38" s="12" t="s">
        <v>173</v>
      </c>
      <c r="B38" s="13" t="s">
        <v>26</v>
      </c>
      <c r="C38" s="14" t="s">
        <v>174</v>
      </c>
      <c r="D38" s="35">
        <v>2</v>
      </c>
      <c r="E38" s="74">
        <v>4</v>
      </c>
      <c r="F38" s="17">
        <f t="shared" si="0"/>
        <v>3</v>
      </c>
      <c r="G38" s="36">
        <v>115177</v>
      </c>
      <c r="H38" s="58">
        <f t="shared" si="1"/>
        <v>460708</v>
      </c>
      <c r="I38" s="60">
        <f t="shared" si="2"/>
        <v>120821</v>
      </c>
      <c r="J38" s="61">
        <f t="shared" si="7"/>
        <v>477640</v>
      </c>
      <c r="K38" s="61">
        <f t="shared" si="3"/>
        <v>125653</v>
      </c>
      <c r="L38" s="61">
        <f t="shared" si="8"/>
        <v>487304</v>
      </c>
      <c r="M38" s="81">
        <f t="shared" si="5"/>
        <v>103.67521293313769</v>
      </c>
      <c r="N38" s="56">
        <f t="shared" si="6"/>
        <v>4832</v>
      </c>
      <c r="O38" s="56">
        <f t="shared" si="6"/>
        <v>9664</v>
      </c>
    </row>
    <row r="39" spans="1:15" s="4" customFormat="1" ht="15.75" hidden="1" outlineLevel="1">
      <c r="A39" s="12" t="s">
        <v>175</v>
      </c>
      <c r="B39" s="13" t="s">
        <v>26</v>
      </c>
      <c r="C39" s="14" t="s">
        <v>176</v>
      </c>
      <c r="D39" s="35">
        <v>2</v>
      </c>
      <c r="E39" s="74">
        <v>4</v>
      </c>
      <c r="F39" s="17">
        <f t="shared" si="0"/>
        <v>3</v>
      </c>
      <c r="G39" s="36">
        <v>115177</v>
      </c>
      <c r="H39" s="58">
        <f t="shared" si="1"/>
        <v>460708</v>
      </c>
      <c r="I39" s="60">
        <f t="shared" si="2"/>
        <v>120821</v>
      </c>
      <c r="J39" s="61">
        <f t="shared" si="7"/>
        <v>477640</v>
      </c>
      <c r="K39" s="61">
        <f t="shared" si="3"/>
        <v>125653</v>
      </c>
      <c r="L39" s="61">
        <f t="shared" si="8"/>
        <v>487304</v>
      </c>
      <c r="M39" s="81">
        <f t="shared" si="5"/>
        <v>103.67521293313769</v>
      </c>
      <c r="N39" s="56">
        <f t="shared" si="6"/>
        <v>4832</v>
      </c>
      <c r="O39" s="56">
        <f t="shared" si="6"/>
        <v>9664</v>
      </c>
    </row>
    <row r="40" spans="1:15" s="4" customFormat="1" ht="31.5" hidden="1" outlineLevel="1">
      <c r="A40" s="12" t="s">
        <v>177</v>
      </c>
      <c r="B40" s="13" t="s">
        <v>27</v>
      </c>
      <c r="C40" s="14" t="s">
        <v>178</v>
      </c>
      <c r="D40" s="35">
        <v>2</v>
      </c>
      <c r="E40" s="74">
        <v>4</v>
      </c>
      <c r="F40" s="17">
        <f t="shared" si="0"/>
        <v>3</v>
      </c>
      <c r="G40" s="36">
        <v>115177</v>
      </c>
      <c r="H40" s="58">
        <f t="shared" si="1"/>
        <v>460708</v>
      </c>
      <c r="I40" s="60">
        <f t="shared" si="2"/>
        <v>120821</v>
      </c>
      <c r="J40" s="61">
        <f t="shared" si="7"/>
        <v>477640</v>
      </c>
      <c r="K40" s="61">
        <f t="shared" si="3"/>
        <v>125653</v>
      </c>
      <c r="L40" s="61">
        <f t="shared" si="8"/>
        <v>487304</v>
      </c>
      <c r="M40" s="81">
        <f t="shared" si="5"/>
        <v>103.67521293313769</v>
      </c>
      <c r="N40" s="56">
        <f t="shared" si="6"/>
        <v>4832</v>
      </c>
      <c r="O40" s="56">
        <f t="shared" si="6"/>
        <v>9664</v>
      </c>
    </row>
    <row r="41" spans="1:15" s="4" customFormat="1" ht="15.75" hidden="1" outlineLevel="1">
      <c r="A41" s="12" t="s">
        <v>179</v>
      </c>
      <c r="B41" s="13" t="s">
        <v>28</v>
      </c>
      <c r="C41" s="14" t="s">
        <v>180</v>
      </c>
      <c r="D41" s="35">
        <v>2</v>
      </c>
      <c r="E41" s="74">
        <v>4</v>
      </c>
      <c r="F41" s="17">
        <f t="shared" si="0"/>
        <v>3</v>
      </c>
      <c r="G41" s="36">
        <v>144158</v>
      </c>
      <c r="H41" s="58">
        <f t="shared" si="1"/>
        <v>576632</v>
      </c>
      <c r="I41" s="60">
        <f t="shared" si="2"/>
        <v>151222</v>
      </c>
      <c r="J41" s="61">
        <f t="shared" si="7"/>
        <v>597824</v>
      </c>
      <c r="K41" s="61">
        <f t="shared" si="3"/>
        <v>157270</v>
      </c>
      <c r="L41" s="61">
        <f t="shared" si="8"/>
        <v>609920</v>
      </c>
      <c r="M41" s="81">
        <f t="shared" si="5"/>
        <v>103.67513422772237</v>
      </c>
      <c r="N41" s="56">
        <f t="shared" si="6"/>
        <v>6048</v>
      </c>
      <c r="O41" s="56">
        <f t="shared" si="6"/>
        <v>12096</v>
      </c>
    </row>
    <row r="42" spans="1:15" s="4" customFormat="1" ht="31.5" hidden="1" outlineLevel="1">
      <c r="A42" s="12" t="s">
        <v>181</v>
      </c>
      <c r="B42" s="13" t="s">
        <v>29</v>
      </c>
      <c r="C42" s="14" t="s">
        <v>182</v>
      </c>
      <c r="D42" s="35">
        <v>2</v>
      </c>
      <c r="E42" s="74">
        <v>4</v>
      </c>
      <c r="F42" s="17">
        <f t="shared" si="0"/>
        <v>3</v>
      </c>
      <c r="G42" s="36">
        <v>115177</v>
      </c>
      <c r="H42" s="58">
        <f t="shared" si="1"/>
        <v>460708</v>
      </c>
      <c r="I42" s="60">
        <f t="shared" si="2"/>
        <v>120821</v>
      </c>
      <c r="J42" s="61">
        <f t="shared" si="7"/>
        <v>477640</v>
      </c>
      <c r="K42" s="61">
        <f t="shared" si="3"/>
        <v>125653</v>
      </c>
      <c r="L42" s="61">
        <f t="shared" si="8"/>
        <v>487304</v>
      </c>
      <c r="M42" s="81">
        <f t="shared" si="5"/>
        <v>103.67521293313769</v>
      </c>
      <c r="N42" s="56">
        <f t="shared" si="6"/>
        <v>4832</v>
      </c>
      <c r="O42" s="56">
        <f t="shared" si="6"/>
        <v>9664</v>
      </c>
    </row>
    <row r="43" spans="1:15" s="3" customFormat="1" ht="15.75" hidden="1" outlineLevel="1">
      <c r="A43" s="12" t="s">
        <v>183</v>
      </c>
      <c r="B43" s="13" t="s">
        <v>30</v>
      </c>
      <c r="C43" s="14" t="s">
        <v>184</v>
      </c>
      <c r="D43" s="35">
        <v>2</v>
      </c>
      <c r="E43" s="74">
        <v>4</v>
      </c>
      <c r="F43" s="17">
        <f t="shared" si="0"/>
        <v>3</v>
      </c>
      <c r="G43" s="36">
        <v>115177</v>
      </c>
      <c r="H43" s="58">
        <f t="shared" si="1"/>
        <v>460708</v>
      </c>
      <c r="I43" s="60">
        <f t="shared" si="2"/>
        <v>120821</v>
      </c>
      <c r="J43" s="61">
        <f t="shared" si="7"/>
        <v>477640</v>
      </c>
      <c r="K43" s="61">
        <f t="shared" si="3"/>
        <v>125653</v>
      </c>
      <c r="L43" s="61">
        <f t="shared" si="8"/>
        <v>487304</v>
      </c>
      <c r="M43" s="81">
        <f t="shared" si="5"/>
        <v>103.67521293313769</v>
      </c>
      <c r="N43" s="56">
        <f t="shared" si="6"/>
        <v>4832</v>
      </c>
      <c r="O43" s="56">
        <f t="shared" si="6"/>
        <v>9664</v>
      </c>
    </row>
    <row r="44" spans="1:15" s="3" customFormat="1" ht="31.5" hidden="1" outlineLevel="1">
      <c r="A44" s="12" t="s">
        <v>185</v>
      </c>
      <c r="B44" s="13" t="s">
        <v>31</v>
      </c>
      <c r="C44" s="14" t="s">
        <v>186</v>
      </c>
      <c r="D44" s="35">
        <v>2</v>
      </c>
      <c r="E44" s="74">
        <v>4</v>
      </c>
      <c r="F44" s="17">
        <f t="shared" si="0"/>
        <v>3</v>
      </c>
      <c r="G44" s="36">
        <v>115177</v>
      </c>
      <c r="H44" s="58">
        <f t="shared" si="1"/>
        <v>460708</v>
      </c>
      <c r="I44" s="60">
        <f t="shared" si="2"/>
        <v>120821</v>
      </c>
      <c r="J44" s="61">
        <f t="shared" si="7"/>
        <v>477640</v>
      </c>
      <c r="K44" s="61">
        <f t="shared" si="3"/>
        <v>125653</v>
      </c>
      <c r="L44" s="61">
        <f t="shared" si="8"/>
        <v>487304</v>
      </c>
      <c r="M44" s="81">
        <f t="shared" si="5"/>
        <v>103.67521293313769</v>
      </c>
      <c r="N44" s="56">
        <f t="shared" si="6"/>
        <v>4832</v>
      </c>
      <c r="O44" s="56">
        <f t="shared" si="6"/>
        <v>9664</v>
      </c>
    </row>
    <row r="45" spans="1:15" s="3" customFormat="1" ht="31.5" hidden="1" outlineLevel="1">
      <c r="A45" s="12" t="s">
        <v>187</v>
      </c>
      <c r="B45" s="13" t="s">
        <v>32</v>
      </c>
      <c r="C45" s="14" t="s">
        <v>188</v>
      </c>
      <c r="D45" s="35">
        <v>2</v>
      </c>
      <c r="E45" s="74">
        <v>4</v>
      </c>
      <c r="F45" s="17">
        <f t="shared" si="0"/>
        <v>3</v>
      </c>
      <c r="G45" s="36">
        <v>115177</v>
      </c>
      <c r="H45" s="58">
        <f t="shared" si="1"/>
        <v>460708</v>
      </c>
      <c r="I45" s="60">
        <f t="shared" si="2"/>
        <v>120821</v>
      </c>
      <c r="J45" s="61">
        <f t="shared" si="7"/>
        <v>477640</v>
      </c>
      <c r="K45" s="61">
        <f t="shared" si="3"/>
        <v>125653</v>
      </c>
      <c r="L45" s="61">
        <f t="shared" si="8"/>
        <v>487304</v>
      </c>
      <c r="M45" s="81">
        <f t="shared" si="5"/>
        <v>103.67521293313769</v>
      </c>
      <c r="N45" s="56">
        <f t="shared" si="6"/>
        <v>4832</v>
      </c>
      <c r="O45" s="56">
        <f t="shared" si="6"/>
        <v>9664</v>
      </c>
    </row>
    <row r="46" spans="1:15" s="3" customFormat="1" ht="31.5" hidden="1" outlineLevel="1">
      <c r="A46" s="12" t="s">
        <v>189</v>
      </c>
      <c r="B46" s="13" t="s">
        <v>33</v>
      </c>
      <c r="C46" s="14" t="s">
        <v>190</v>
      </c>
      <c r="D46" s="35">
        <v>2</v>
      </c>
      <c r="E46" s="74">
        <v>4</v>
      </c>
      <c r="F46" s="17">
        <f t="shared" si="0"/>
        <v>3</v>
      </c>
      <c r="G46" s="36">
        <v>115177</v>
      </c>
      <c r="H46" s="58">
        <f t="shared" si="1"/>
        <v>460708</v>
      </c>
      <c r="I46" s="60">
        <f t="shared" si="2"/>
        <v>120821</v>
      </c>
      <c r="J46" s="61">
        <f t="shared" si="7"/>
        <v>477640</v>
      </c>
      <c r="K46" s="61">
        <f t="shared" si="3"/>
        <v>125653</v>
      </c>
      <c r="L46" s="61">
        <f t="shared" si="8"/>
        <v>487304</v>
      </c>
      <c r="M46" s="81">
        <f t="shared" si="5"/>
        <v>103.67521293313769</v>
      </c>
      <c r="N46" s="56">
        <f t="shared" si="6"/>
        <v>4832</v>
      </c>
      <c r="O46" s="56">
        <f t="shared" si="6"/>
        <v>9664</v>
      </c>
    </row>
    <row r="47" spans="1:15" s="3" customFormat="1" ht="31.5" hidden="1" outlineLevel="1">
      <c r="A47" s="12" t="s">
        <v>191</v>
      </c>
      <c r="B47" s="13" t="s">
        <v>34</v>
      </c>
      <c r="C47" s="14" t="s">
        <v>192</v>
      </c>
      <c r="D47" s="35">
        <v>2</v>
      </c>
      <c r="E47" s="74">
        <v>4</v>
      </c>
      <c r="F47" s="17">
        <f t="shared" si="0"/>
        <v>3</v>
      </c>
      <c r="G47" s="36">
        <v>115177</v>
      </c>
      <c r="H47" s="58">
        <f t="shared" si="1"/>
        <v>460708</v>
      </c>
      <c r="I47" s="60">
        <f t="shared" si="2"/>
        <v>120821</v>
      </c>
      <c r="J47" s="61">
        <f t="shared" si="7"/>
        <v>477640</v>
      </c>
      <c r="K47" s="61">
        <f t="shared" si="3"/>
        <v>125653</v>
      </c>
      <c r="L47" s="61">
        <f t="shared" si="8"/>
        <v>487304</v>
      </c>
      <c r="M47" s="81">
        <f t="shared" si="5"/>
        <v>103.67521293313769</v>
      </c>
      <c r="N47" s="56">
        <f t="shared" si="6"/>
        <v>4832</v>
      </c>
      <c r="O47" s="56">
        <f t="shared" si="6"/>
        <v>9664</v>
      </c>
    </row>
    <row r="48" spans="1:15" s="3" customFormat="1" ht="15.75" hidden="1" outlineLevel="1">
      <c r="A48" s="12" t="s">
        <v>193</v>
      </c>
      <c r="B48" s="13" t="s">
        <v>35</v>
      </c>
      <c r="C48" s="14" t="s">
        <v>194</v>
      </c>
      <c r="D48" s="35">
        <v>2</v>
      </c>
      <c r="E48" s="74">
        <v>4</v>
      </c>
      <c r="F48" s="17">
        <f t="shared" si="0"/>
        <v>3</v>
      </c>
      <c r="G48" s="36">
        <v>115177</v>
      </c>
      <c r="H48" s="58">
        <f t="shared" si="1"/>
        <v>460708</v>
      </c>
      <c r="I48" s="60">
        <f t="shared" si="2"/>
        <v>120821</v>
      </c>
      <c r="J48" s="61">
        <f t="shared" si="7"/>
        <v>477640</v>
      </c>
      <c r="K48" s="61">
        <f t="shared" si="3"/>
        <v>125653</v>
      </c>
      <c r="L48" s="61">
        <f t="shared" si="8"/>
        <v>487304</v>
      </c>
      <c r="M48" s="81">
        <f t="shared" si="5"/>
        <v>103.67521293313769</v>
      </c>
      <c r="N48" s="56">
        <f t="shared" si="6"/>
        <v>4832</v>
      </c>
      <c r="O48" s="56">
        <f t="shared" si="6"/>
        <v>9664</v>
      </c>
    </row>
    <row r="49" spans="1:15" s="3" customFormat="1" ht="15.75" hidden="1" outlineLevel="1">
      <c r="A49" s="12" t="s">
        <v>195</v>
      </c>
      <c r="B49" s="13" t="s">
        <v>36</v>
      </c>
      <c r="C49" s="14" t="s">
        <v>196</v>
      </c>
      <c r="D49" s="35">
        <v>1</v>
      </c>
      <c r="E49" s="74">
        <v>4</v>
      </c>
      <c r="F49" s="17">
        <f t="shared" si="0"/>
        <v>3</v>
      </c>
      <c r="G49" s="36">
        <v>98557</v>
      </c>
      <c r="H49" s="58">
        <f t="shared" si="1"/>
        <v>394228</v>
      </c>
      <c r="I49" s="60">
        <f t="shared" si="2"/>
        <v>103386</v>
      </c>
      <c r="J49" s="61">
        <f t="shared" si="7"/>
        <v>408715</v>
      </c>
      <c r="K49" s="61">
        <f t="shared" si="3"/>
        <v>107521</v>
      </c>
      <c r="L49" s="61">
        <f t="shared" si="8"/>
        <v>416985</v>
      </c>
      <c r="M49" s="81">
        <f t="shared" si="5"/>
        <v>103.67477703258014</v>
      </c>
      <c r="N49" s="56">
        <f t="shared" si="6"/>
        <v>4135</v>
      </c>
      <c r="O49" s="56">
        <f t="shared" si="6"/>
        <v>8270</v>
      </c>
    </row>
    <row r="50" spans="1:15" s="3" customFormat="1" ht="15.75" hidden="1" outlineLevel="1">
      <c r="A50" s="12" t="s">
        <v>197</v>
      </c>
      <c r="B50" s="13" t="s">
        <v>37</v>
      </c>
      <c r="C50" s="14" t="s">
        <v>198</v>
      </c>
      <c r="D50" s="35">
        <v>1</v>
      </c>
      <c r="E50" s="74">
        <v>4</v>
      </c>
      <c r="F50" s="17">
        <f t="shared" si="0"/>
        <v>3</v>
      </c>
      <c r="G50" s="36">
        <v>98557</v>
      </c>
      <c r="H50" s="58">
        <f t="shared" si="1"/>
        <v>394228</v>
      </c>
      <c r="I50" s="60">
        <f t="shared" si="2"/>
        <v>103386</v>
      </c>
      <c r="J50" s="61">
        <f t="shared" si="7"/>
        <v>408715</v>
      </c>
      <c r="K50" s="61">
        <f t="shared" si="3"/>
        <v>107521</v>
      </c>
      <c r="L50" s="61">
        <f t="shared" si="8"/>
        <v>416985</v>
      </c>
      <c r="M50" s="81">
        <f t="shared" si="5"/>
        <v>103.67477703258014</v>
      </c>
      <c r="N50" s="56">
        <f t="shared" si="6"/>
        <v>4135</v>
      </c>
      <c r="O50" s="56">
        <f t="shared" si="6"/>
        <v>8270</v>
      </c>
    </row>
    <row r="51" spans="1:15" s="3" customFormat="1" ht="15.75" hidden="1" outlineLevel="1">
      <c r="A51" s="12" t="s">
        <v>199</v>
      </c>
      <c r="B51" s="13" t="s">
        <v>37</v>
      </c>
      <c r="C51" s="14" t="s">
        <v>200</v>
      </c>
      <c r="D51" s="35">
        <v>1</v>
      </c>
      <c r="E51" s="74">
        <v>4</v>
      </c>
      <c r="F51" s="17">
        <f t="shared" si="0"/>
        <v>3</v>
      </c>
      <c r="G51" s="36">
        <v>98557</v>
      </c>
      <c r="H51" s="58">
        <f t="shared" si="1"/>
        <v>394228</v>
      </c>
      <c r="I51" s="60">
        <f t="shared" si="2"/>
        <v>103386</v>
      </c>
      <c r="J51" s="61">
        <f t="shared" si="7"/>
        <v>408715</v>
      </c>
      <c r="K51" s="61">
        <f t="shared" si="3"/>
        <v>107521</v>
      </c>
      <c r="L51" s="61">
        <f t="shared" si="8"/>
        <v>416985</v>
      </c>
      <c r="M51" s="81">
        <f t="shared" si="5"/>
        <v>103.67477703258014</v>
      </c>
      <c r="N51" s="56">
        <f t="shared" si="6"/>
        <v>4135</v>
      </c>
      <c r="O51" s="56">
        <f t="shared" si="6"/>
        <v>8270</v>
      </c>
    </row>
    <row r="52" spans="1:15" s="3" customFormat="1" ht="15.75" hidden="1" outlineLevel="1">
      <c r="A52" s="12" t="s">
        <v>201</v>
      </c>
      <c r="B52" s="13" t="s">
        <v>38</v>
      </c>
      <c r="C52" s="14" t="s">
        <v>202</v>
      </c>
      <c r="D52" s="35">
        <v>1</v>
      </c>
      <c r="E52" s="74">
        <v>4</v>
      </c>
      <c r="F52" s="17">
        <f t="shared" si="0"/>
        <v>3</v>
      </c>
      <c r="G52" s="36">
        <v>98557</v>
      </c>
      <c r="H52" s="58">
        <f t="shared" si="1"/>
        <v>394228</v>
      </c>
      <c r="I52" s="60">
        <f t="shared" si="2"/>
        <v>103386</v>
      </c>
      <c r="J52" s="61">
        <f t="shared" si="7"/>
        <v>408715</v>
      </c>
      <c r="K52" s="61">
        <f t="shared" si="3"/>
        <v>107521</v>
      </c>
      <c r="L52" s="61">
        <f t="shared" si="8"/>
        <v>416985</v>
      </c>
      <c r="M52" s="81">
        <f t="shared" si="5"/>
        <v>103.67477703258014</v>
      </c>
      <c r="N52" s="56">
        <f t="shared" si="6"/>
        <v>4135</v>
      </c>
      <c r="O52" s="56">
        <f t="shared" si="6"/>
        <v>8270</v>
      </c>
    </row>
    <row r="53" spans="1:15" s="4" customFormat="1" ht="15.75" hidden="1" outlineLevel="1">
      <c r="A53" s="12" t="s">
        <v>203</v>
      </c>
      <c r="B53" s="13" t="s">
        <v>38</v>
      </c>
      <c r="C53" s="14" t="s">
        <v>204</v>
      </c>
      <c r="D53" s="35">
        <v>1</v>
      </c>
      <c r="E53" s="74">
        <v>4</v>
      </c>
      <c r="F53" s="17">
        <f t="shared" si="0"/>
        <v>3</v>
      </c>
      <c r="G53" s="36">
        <v>98557</v>
      </c>
      <c r="H53" s="58">
        <f t="shared" si="1"/>
        <v>394228</v>
      </c>
      <c r="I53" s="60">
        <f t="shared" si="2"/>
        <v>103386</v>
      </c>
      <c r="J53" s="61">
        <f t="shared" si="7"/>
        <v>408715</v>
      </c>
      <c r="K53" s="61">
        <f t="shared" si="3"/>
        <v>107521</v>
      </c>
      <c r="L53" s="61">
        <f t="shared" si="8"/>
        <v>416985</v>
      </c>
      <c r="M53" s="81">
        <f t="shared" si="5"/>
        <v>103.67477703258014</v>
      </c>
      <c r="N53" s="56">
        <f t="shared" si="6"/>
        <v>4135</v>
      </c>
      <c r="O53" s="56">
        <f t="shared" si="6"/>
        <v>8270</v>
      </c>
    </row>
    <row r="54" spans="1:15" s="4" customFormat="1" ht="31.5" hidden="1" outlineLevel="1">
      <c r="A54" s="12" t="s">
        <v>205</v>
      </c>
      <c r="B54" s="13" t="s">
        <v>39</v>
      </c>
      <c r="C54" s="14" t="s">
        <v>206</v>
      </c>
      <c r="D54" s="35">
        <v>1</v>
      </c>
      <c r="E54" s="74">
        <v>4</v>
      </c>
      <c r="F54" s="17">
        <f t="shared" si="0"/>
        <v>3</v>
      </c>
      <c r="G54" s="36">
        <v>98557</v>
      </c>
      <c r="H54" s="58">
        <f t="shared" si="1"/>
        <v>394228</v>
      </c>
      <c r="I54" s="60">
        <f t="shared" si="2"/>
        <v>103386</v>
      </c>
      <c r="J54" s="61">
        <f t="shared" si="7"/>
        <v>408715</v>
      </c>
      <c r="K54" s="61">
        <f t="shared" si="3"/>
        <v>107521</v>
      </c>
      <c r="L54" s="61">
        <f t="shared" si="8"/>
        <v>416985</v>
      </c>
      <c r="M54" s="81">
        <f t="shared" si="5"/>
        <v>103.67477703258014</v>
      </c>
      <c r="N54" s="56">
        <f t="shared" si="6"/>
        <v>4135</v>
      </c>
      <c r="O54" s="56">
        <f t="shared" si="6"/>
        <v>8270</v>
      </c>
    </row>
    <row r="55" spans="1:15" s="3" customFormat="1" ht="31.5" hidden="1" outlineLevel="1">
      <c r="A55" s="12" t="s">
        <v>207</v>
      </c>
      <c r="B55" s="13" t="s">
        <v>40</v>
      </c>
      <c r="C55" s="14" t="s">
        <v>208</v>
      </c>
      <c r="D55" s="35">
        <v>1</v>
      </c>
      <c r="E55" s="74">
        <v>4</v>
      </c>
      <c r="F55" s="17">
        <f t="shared" si="0"/>
        <v>3</v>
      </c>
      <c r="G55" s="36">
        <v>98557</v>
      </c>
      <c r="H55" s="58">
        <f t="shared" si="1"/>
        <v>394228</v>
      </c>
      <c r="I55" s="60">
        <f t="shared" si="2"/>
        <v>103386</v>
      </c>
      <c r="J55" s="61">
        <f t="shared" si="7"/>
        <v>408715</v>
      </c>
      <c r="K55" s="61">
        <f t="shared" si="3"/>
        <v>107521</v>
      </c>
      <c r="L55" s="61">
        <f t="shared" si="8"/>
        <v>416985</v>
      </c>
      <c r="M55" s="81">
        <f t="shared" si="5"/>
        <v>103.67477703258014</v>
      </c>
      <c r="N55" s="56">
        <f t="shared" si="6"/>
        <v>4135</v>
      </c>
      <c r="O55" s="56">
        <f t="shared" si="6"/>
        <v>8270</v>
      </c>
    </row>
    <row r="56" spans="1:15" s="3" customFormat="1" ht="15.75" hidden="1" outlineLevel="1">
      <c r="A56" s="12" t="s">
        <v>209</v>
      </c>
      <c r="B56" s="13" t="s">
        <v>41</v>
      </c>
      <c r="C56" s="14" t="s">
        <v>210</v>
      </c>
      <c r="D56" s="35">
        <v>1</v>
      </c>
      <c r="E56" s="74">
        <v>4</v>
      </c>
      <c r="F56" s="17">
        <f t="shared" si="0"/>
        <v>3</v>
      </c>
      <c r="G56" s="36">
        <v>98557</v>
      </c>
      <c r="H56" s="58">
        <f t="shared" si="1"/>
        <v>394228</v>
      </c>
      <c r="I56" s="60">
        <f t="shared" si="2"/>
        <v>103386</v>
      </c>
      <c r="J56" s="61">
        <f t="shared" si="7"/>
        <v>408715</v>
      </c>
      <c r="K56" s="61">
        <f t="shared" si="3"/>
        <v>107521</v>
      </c>
      <c r="L56" s="61">
        <f t="shared" si="8"/>
        <v>416985</v>
      </c>
      <c r="M56" s="81">
        <f t="shared" si="5"/>
        <v>103.67477703258014</v>
      </c>
      <c r="N56" s="56">
        <f t="shared" si="6"/>
        <v>4135</v>
      </c>
      <c r="O56" s="56">
        <f t="shared" si="6"/>
        <v>8270</v>
      </c>
    </row>
    <row r="57" spans="1:15" s="3" customFormat="1" ht="15.75" hidden="1" outlineLevel="1">
      <c r="A57" s="12" t="s">
        <v>211</v>
      </c>
      <c r="B57" s="13" t="s">
        <v>42</v>
      </c>
      <c r="C57" s="14" t="s">
        <v>212</v>
      </c>
      <c r="D57" s="35">
        <v>1</v>
      </c>
      <c r="E57" s="74">
        <v>4</v>
      </c>
      <c r="F57" s="17">
        <f t="shared" si="0"/>
        <v>3</v>
      </c>
      <c r="G57" s="36">
        <v>98557</v>
      </c>
      <c r="H57" s="58">
        <f t="shared" si="1"/>
        <v>394228</v>
      </c>
      <c r="I57" s="60">
        <f t="shared" si="2"/>
        <v>103386</v>
      </c>
      <c r="J57" s="61">
        <f t="shared" si="7"/>
        <v>408715</v>
      </c>
      <c r="K57" s="61">
        <f t="shared" si="3"/>
        <v>107521</v>
      </c>
      <c r="L57" s="61">
        <f t="shared" si="8"/>
        <v>416985</v>
      </c>
      <c r="M57" s="81">
        <f t="shared" si="5"/>
        <v>103.67477703258014</v>
      </c>
      <c r="N57" s="56">
        <f t="shared" si="6"/>
        <v>4135</v>
      </c>
      <c r="O57" s="56">
        <f t="shared" si="6"/>
        <v>8270</v>
      </c>
    </row>
    <row r="58" spans="1:15" s="3" customFormat="1" ht="31.5" hidden="1" outlineLevel="1">
      <c r="A58" s="12" t="s">
        <v>213</v>
      </c>
      <c r="B58" s="13" t="s">
        <v>43</v>
      </c>
      <c r="C58" s="14" t="s">
        <v>214</v>
      </c>
      <c r="D58" s="35">
        <v>1</v>
      </c>
      <c r="E58" s="74">
        <v>4</v>
      </c>
      <c r="F58" s="17">
        <f t="shared" si="0"/>
        <v>3</v>
      </c>
      <c r="G58" s="36">
        <v>98557</v>
      </c>
      <c r="H58" s="58">
        <f t="shared" si="1"/>
        <v>394228</v>
      </c>
      <c r="I58" s="60">
        <f t="shared" si="2"/>
        <v>103386</v>
      </c>
      <c r="J58" s="61">
        <f t="shared" si="7"/>
        <v>408715</v>
      </c>
      <c r="K58" s="61">
        <f t="shared" si="3"/>
        <v>107521</v>
      </c>
      <c r="L58" s="61">
        <f t="shared" si="8"/>
        <v>416985</v>
      </c>
      <c r="M58" s="81">
        <f t="shared" si="5"/>
        <v>103.67477703258014</v>
      </c>
      <c r="N58" s="56">
        <f t="shared" si="6"/>
        <v>4135</v>
      </c>
      <c r="O58" s="56">
        <f t="shared" si="6"/>
        <v>8270</v>
      </c>
    </row>
    <row r="59" spans="1:15" s="3" customFormat="1" ht="15.75" hidden="1" outlineLevel="1">
      <c r="A59" s="12" t="s">
        <v>215</v>
      </c>
      <c r="B59" s="13" t="s">
        <v>44</v>
      </c>
      <c r="C59" s="14" t="s">
        <v>216</v>
      </c>
      <c r="D59" s="35">
        <v>1</v>
      </c>
      <c r="E59" s="74">
        <v>4</v>
      </c>
      <c r="F59" s="17">
        <f t="shared" si="0"/>
        <v>3</v>
      </c>
      <c r="G59" s="36">
        <v>98557</v>
      </c>
      <c r="H59" s="58">
        <f t="shared" si="1"/>
        <v>394228</v>
      </c>
      <c r="I59" s="60">
        <f t="shared" si="2"/>
        <v>103386</v>
      </c>
      <c r="J59" s="61">
        <f t="shared" si="7"/>
        <v>408715</v>
      </c>
      <c r="K59" s="61">
        <f t="shared" si="3"/>
        <v>107521</v>
      </c>
      <c r="L59" s="61">
        <f t="shared" si="8"/>
        <v>416985</v>
      </c>
      <c r="M59" s="81">
        <f t="shared" si="5"/>
        <v>103.67477703258014</v>
      </c>
      <c r="N59" s="56">
        <f t="shared" si="6"/>
        <v>4135</v>
      </c>
      <c r="O59" s="56">
        <f t="shared" si="6"/>
        <v>8270</v>
      </c>
    </row>
    <row r="60" spans="1:15" s="3" customFormat="1" ht="15.75" hidden="1" outlineLevel="1">
      <c r="A60" s="12" t="s">
        <v>217</v>
      </c>
      <c r="B60" s="13" t="s">
        <v>45</v>
      </c>
      <c r="C60" s="14" t="s">
        <v>218</v>
      </c>
      <c r="D60" s="35">
        <v>1</v>
      </c>
      <c r="E60" s="74">
        <v>4</v>
      </c>
      <c r="F60" s="17">
        <f t="shared" si="0"/>
        <v>3</v>
      </c>
      <c r="G60" s="36">
        <v>98557</v>
      </c>
      <c r="H60" s="58">
        <f t="shared" si="1"/>
        <v>394228</v>
      </c>
      <c r="I60" s="60">
        <f t="shared" si="2"/>
        <v>103386</v>
      </c>
      <c r="J60" s="61">
        <f t="shared" si="7"/>
        <v>408715</v>
      </c>
      <c r="K60" s="61">
        <f t="shared" si="3"/>
        <v>107521</v>
      </c>
      <c r="L60" s="61">
        <f t="shared" si="8"/>
        <v>416985</v>
      </c>
      <c r="M60" s="81">
        <f t="shared" si="5"/>
        <v>103.67477703258014</v>
      </c>
      <c r="N60" s="56">
        <f t="shared" si="6"/>
        <v>4135</v>
      </c>
      <c r="O60" s="56">
        <f t="shared" si="6"/>
        <v>8270</v>
      </c>
    </row>
    <row r="61" spans="1:15" s="3" customFormat="1" ht="15.75" hidden="1" outlineLevel="1">
      <c r="A61" s="12" t="s">
        <v>219</v>
      </c>
      <c r="B61" s="13" t="s">
        <v>45</v>
      </c>
      <c r="C61" s="14" t="s">
        <v>220</v>
      </c>
      <c r="D61" s="35">
        <v>1</v>
      </c>
      <c r="E61" s="74">
        <v>4</v>
      </c>
      <c r="F61" s="17">
        <f t="shared" si="0"/>
        <v>3</v>
      </c>
      <c r="G61" s="36">
        <v>98557</v>
      </c>
      <c r="H61" s="58">
        <f t="shared" si="1"/>
        <v>394228</v>
      </c>
      <c r="I61" s="60">
        <f t="shared" si="2"/>
        <v>103386</v>
      </c>
      <c r="J61" s="61">
        <f t="shared" si="7"/>
        <v>408715</v>
      </c>
      <c r="K61" s="61">
        <f t="shared" si="3"/>
        <v>107521</v>
      </c>
      <c r="L61" s="61">
        <f t="shared" si="8"/>
        <v>416985</v>
      </c>
      <c r="M61" s="81">
        <f t="shared" si="5"/>
        <v>103.67477703258014</v>
      </c>
      <c r="N61" s="56">
        <f t="shared" si="6"/>
        <v>4135</v>
      </c>
      <c r="O61" s="56">
        <f t="shared" si="6"/>
        <v>8270</v>
      </c>
    </row>
    <row r="62" spans="1:15" s="3" customFormat="1" ht="31.5" hidden="1" outlineLevel="1">
      <c r="A62" s="12" t="s">
        <v>221</v>
      </c>
      <c r="B62" s="13" t="s">
        <v>46</v>
      </c>
      <c r="C62" s="14" t="s">
        <v>222</v>
      </c>
      <c r="D62" s="35">
        <v>1</v>
      </c>
      <c r="E62" s="74">
        <v>4</v>
      </c>
      <c r="F62" s="17">
        <f t="shared" si="0"/>
        <v>3</v>
      </c>
      <c r="G62" s="36">
        <v>98557</v>
      </c>
      <c r="H62" s="58">
        <f t="shared" si="1"/>
        <v>394228</v>
      </c>
      <c r="I62" s="60">
        <f t="shared" si="2"/>
        <v>103386</v>
      </c>
      <c r="J62" s="61">
        <f t="shared" si="7"/>
        <v>408715</v>
      </c>
      <c r="K62" s="61">
        <f t="shared" si="3"/>
        <v>107521</v>
      </c>
      <c r="L62" s="61">
        <f t="shared" si="8"/>
        <v>416985</v>
      </c>
      <c r="M62" s="81">
        <f t="shared" si="5"/>
        <v>103.67477703258014</v>
      </c>
      <c r="N62" s="56">
        <f t="shared" si="6"/>
        <v>4135</v>
      </c>
      <c r="O62" s="56">
        <f t="shared" si="6"/>
        <v>8270</v>
      </c>
    </row>
    <row r="63" spans="1:15" s="3" customFormat="1" ht="31.5" hidden="1" outlineLevel="1">
      <c r="A63" s="12" t="s">
        <v>223</v>
      </c>
      <c r="B63" s="13" t="s">
        <v>47</v>
      </c>
      <c r="C63" s="14" t="s">
        <v>224</v>
      </c>
      <c r="D63" s="35">
        <v>1</v>
      </c>
      <c r="E63" s="74">
        <v>4</v>
      </c>
      <c r="F63" s="17">
        <f t="shared" si="0"/>
        <v>3</v>
      </c>
      <c r="G63" s="36">
        <v>98557</v>
      </c>
      <c r="H63" s="58">
        <f t="shared" si="1"/>
        <v>394228</v>
      </c>
      <c r="I63" s="60">
        <f t="shared" si="2"/>
        <v>103386</v>
      </c>
      <c r="J63" s="61">
        <f t="shared" si="7"/>
        <v>408715</v>
      </c>
      <c r="K63" s="61">
        <f t="shared" si="3"/>
        <v>107521</v>
      </c>
      <c r="L63" s="61">
        <f t="shared" si="8"/>
        <v>416985</v>
      </c>
      <c r="M63" s="81">
        <f t="shared" si="5"/>
        <v>103.67477703258014</v>
      </c>
      <c r="N63" s="56">
        <f t="shared" si="6"/>
        <v>4135</v>
      </c>
      <c r="O63" s="56">
        <f t="shared" si="6"/>
        <v>8270</v>
      </c>
    </row>
    <row r="64" spans="1:15" s="3" customFormat="1" ht="15.75" hidden="1" outlineLevel="1">
      <c r="A64" s="12" t="s">
        <v>225</v>
      </c>
      <c r="B64" s="13" t="s">
        <v>48</v>
      </c>
      <c r="C64" s="14" t="s">
        <v>226</v>
      </c>
      <c r="D64" s="35">
        <v>1</v>
      </c>
      <c r="E64" s="74">
        <v>4</v>
      </c>
      <c r="F64" s="17">
        <f t="shared" si="0"/>
        <v>3</v>
      </c>
      <c r="G64" s="36">
        <v>98557</v>
      </c>
      <c r="H64" s="58">
        <f t="shared" si="1"/>
        <v>394228</v>
      </c>
      <c r="I64" s="60">
        <f t="shared" si="2"/>
        <v>103386</v>
      </c>
      <c r="J64" s="61">
        <f t="shared" si="7"/>
        <v>408715</v>
      </c>
      <c r="K64" s="61">
        <f t="shared" si="3"/>
        <v>107521</v>
      </c>
      <c r="L64" s="61">
        <f t="shared" si="8"/>
        <v>416985</v>
      </c>
      <c r="M64" s="81">
        <f t="shared" si="5"/>
        <v>103.67477703258014</v>
      </c>
      <c r="N64" s="56">
        <f t="shared" si="6"/>
        <v>4135</v>
      </c>
      <c r="O64" s="56">
        <f t="shared" si="6"/>
        <v>8270</v>
      </c>
    </row>
    <row r="65" spans="1:15" s="3" customFormat="1" ht="31.5" hidden="1" outlineLevel="1">
      <c r="A65" s="12" t="s">
        <v>227</v>
      </c>
      <c r="B65" s="13" t="s">
        <v>49</v>
      </c>
      <c r="C65" s="14" t="s">
        <v>356</v>
      </c>
      <c r="D65" s="35">
        <v>1</v>
      </c>
      <c r="E65" s="74">
        <v>4</v>
      </c>
      <c r="F65" s="17">
        <f t="shared" si="0"/>
        <v>3</v>
      </c>
      <c r="G65" s="36">
        <v>98557</v>
      </c>
      <c r="H65" s="58">
        <f t="shared" si="1"/>
        <v>394228</v>
      </c>
      <c r="I65" s="60">
        <f t="shared" si="2"/>
        <v>103386</v>
      </c>
      <c r="J65" s="61">
        <f t="shared" si="7"/>
        <v>408715</v>
      </c>
      <c r="K65" s="61">
        <f t="shared" si="3"/>
        <v>107521</v>
      </c>
      <c r="L65" s="61">
        <f t="shared" si="8"/>
        <v>416985</v>
      </c>
      <c r="M65" s="81">
        <f t="shared" si="5"/>
        <v>103.67477703258014</v>
      </c>
      <c r="N65" s="56">
        <f t="shared" si="6"/>
        <v>4135</v>
      </c>
      <c r="O65" s="56">
        <f t="shared" si="6"/>
        <v>8270</v>
      </c>
    </row>
    <row r="66" spans="1:15" s="3" customFormat="1" ht="15.75" hidden="1" outlineLevel="1">
      <c r="A66" s="12" t="s">
        <v>228</v>
      </c>
      <c r="B66" s="13" t="s">
        <v>50</v>
      </c>
      <c r="C66" s="14" t="s">
        <v>51</v>
      </c>
      <c r="D66" s="35">
        <v>1</v>
      </c>
      <c r="E66" s="74">
        <v>4</v>
      </c>
      <c r="F66" s="17">
        <f t="shared" si="0"/>
        <v>3</v>
      </c>
      <c r="G66" s="36">
        <v>98557</v>
      </c>
      <c r="H66" s="58">
        <f t="shared" si="1"/>
        <v>394228</v>
      </c>
      <c r="I66" s="60">
        <f t="shared" si="2"/>
        <v>103386</v>
      </c>
      <c r="J66" s="61">
        <f t="shared" si="7"/>
        <v>408715</v>
      </c>
      <c r="K66" s="61">
        <f t="shared" si="3"/>
        <v>107521</v>
      </c>
      <c r="L66" s="61">
        <f t="shared" si="8"/>
        <v>416985</v>
      </c>
      <c r="M66" s="81">
        <f t="shared" si="5"/>
        <v>103.67477703258014</v>
      </c>
      <c r="N66" s="56">
        <f t="shared" si="6"/>
        <v>4135</v>
      </c>
      <c r="O66" s="56">
        <f t="shared" si="6"/>
        <v>8270</v>
      </c>
    </row>
    <row r="67" spans="1:15" s="3" customFormat="1" ht="31.5" hidden="1" outlineLevel="1">
      <c r="A67" s="12" t="s">
        <v>229</v>
      </c>
      <c r="B67" s="13" t="s">
        <v>52</v>
      </c>
      <c r="C67" s="14" t="s">
        <v>230</v>
      </c>
      <c r="D67" s="35">
        <v>1</v>
      </c>
      <c r="E67" s="74">
        <v>4</v>
      </c>
      <c r="F67" s="17">
        <f t="shared" si="0"/>
        <v>3</v>
      </c>
      <c r="G67" s="36">
        <v>98557</v>
      </c>
      <c r="H67" s="58">
        <f t="shared" si="1"/>
        <v>394228</v>
      </c>
      <c r="I67" s="60">
        <f t="shared" si="2"/>
        <v>103386</v>
      </c>
      <c r="J67" s="61">
        <f t="shared" si="7"/>
        <v>408715</v>
      </c>
      <c r="K67" s="61">
        <f t="shared" si="3"/>
        <v>107521</v>
      </c>
      <c r="L67" s="61">
        <f t="shared" si="8"/>
        <v>416985</v>
      </c>
      <c r="M67" s="81">
        <f t="shared" si="5"/>
        <v>103.67477703258014</v>
      </c>
      <c r="N67" s="56">
        <f t="shared" si="6"/>
        <v>4135</v>
      </c>
      <c r="O67" s="56">
        <f t="shared" si="6"/>
        <v>8270</v>
      </c>
    </row>
    <row r="68" spans="1:15" s="3" customFormat="1" ht="15.75" hidden="1" outlineLevel="1">
      <c r="A68" s="12" t="s">
        <v>231</v>
      </c>
      <c r="B68" s="13" t="s">
        <v>53</v>
      </c>
      <c r="C68" s="14" t="s">
        <v>232</v>
      </c>
      <c r="D68" s="35">
        <v>1</v>
      </c>
      <c r="E68" s="74">
        <v>4</v>
      </c>
      <c r="F68" s="17">
        <f t="shared" si="0"/>
        <v>3</v>
      </c>
      <c r="G68" s="36">
        <v>98557</v>
      </c>
      <c r="H68" s="58">
        <f t="shared" si="1"/>
        <v>394228</v>
      </c>
      <c r="I68" s="60">
        <f t="shared" si="2"/>
        <v>103386</v>
      </c>
      <c r="J68" s="61">
        <f t="shared" si="7"/>
        <v>408715</v>
      </c>
      <c r="K68" s="61">
        <f t="shared" si="3"/>
        <v>107521</v>
      </c>
      <c r="L68" s="61">
        <f t="shared" si="8"/>
        <v>416985</v>
      </c>
      <c r="M68" s="81">
        <f t="shared" si="5"/>
        <v>103.67477703258014</v>
      </c>
      <c r="N68" s="56">
        <f t="shared" si="6"/>
        <v>4135</v>
      </c>
      <c r="O68" s="56">
        <f t="shared" si="6"/>
        <v>8270</v>
      </c>
    </row>
    <row r="69" spans="1:15" s="3" customFormat="1" ht="31.5" collapsed="1">
      <c r="A69" s="12" t="s">
        <v>233</v>
      </c>
      <c r="B69" s="13" t="s">
        <v>54</v>
      </c>
      <c r="C69" s="14" t="s">
        <v>234</v>
      </c>
      <c r="D69" s="35">
        <v>1</v>
      </c>
      <c r="E69" s="74">
        <v>5</v>
      </c>
      <c r="F69" s="17">
        <f t="shared" si="0"/>
        <v>4</v>
      </c>
      <c r="G69" s="36">
        <v>98557</v>
      </c>
      <c r="H69" s="58">
        <f t="shared" si="1"/>
        <v>492785</v>
      </c>
      <c r="I69" s="125">
        <f>ROUND(G69*1.046,0)</f>
        <v>103091</v>
      </c>
      <c r="J69" s="61">
        <f t="shared" si="7"/>
        <v>510921</v>
      </c>
      <c r="K69" s="61">
        <f t="shared" si="3"/>
        <v>107214</v>
      </c>
      <c r="L69" s="61">
        <f aca="true" t="shared" si="9" ref="L69:L79">G69+I69+K69*3</f>
        <v>523290</v>
      </c>
      <c r="M69" s="81">
        <f t="shared" si="5"/>
        <v>103.68030682752114</v>
      </c>
      <c r="N69" s="56">
        <f t="shared" si="6"/>
        <v>4123</v>
      </c>
      <c r="O69" s="56">
        <f t="shared" si="6"/>
        <v>12369</v>
      </c>
    </row>
    <row r="70" spans="1:15" s="3" customFormat="1" ht="31.5">
      <c r="A70" s="12" t="s">
        <v>235</v>
      </c>
      <c r="B70" s="13" t="s">
        <v>54</v>
      </c>
      <c r="C70" s="14" t="s">
        <v>236</v>
      </c>
      <c r="D70" s="35">
        <v>1</v>
      </c>
      <c r="E70" s="74">
        <v>5</v>
      </c>
      <c r="F70" s="17">
        <f t="shared" si="0"/>
        <v>4</v>
      </c>
      <c r="G70" s="36">
        <v>98557</v>
      </c>
      <c r="H70" s="58">
        <f t="shared" si="1"/>
        <v>492785</v>
      </c>
      <c r="I70" s="125">
        <f aca="true" t="shared" si="10" ref="I70:I80">ROUND(G70*1.046,0)</f>
        <v>103091</v>
      </c>
      <c r="J70" s="61">
        <f t="shared" si="7"/>
        <v>510921</v>
      </c>
      <c r="K70" s="61">
        <f t="shared" si="3"/>
        <v>107214</v>
      </c>
      <c r="L70" s="61">
        <f t="shared" si="9"/>
        <v>523290</v>
      </c>
      <c r="M70" s="81">
        <f t="shared" si="5"/>
        <v>103.68030682752114</v>
      </c>
      <c r="N70" s="56">
        <f t="shared" si="6"/>
        <v>4123</v>
      </c>
      <c r="O70" s="56">
        <f t="shared" si="6"/>
        <v>12369</v>
      </c>
    </row>
    <row r="71" spans="1:15" s="3" customFormat="1" ht="31.5">
      <c r="A71" s="12" t="s">
        <v>237</v>
      </c>
      <c r="B71" s="13" t="s">
        <v>54</v>
      </c>
      <c r="C71" s="14" t="s">
        <v>238</v>
      </c>
      <c r="D71" s="35">
        <v>1</v>
      </c>
      <c r="E71" s="74">
        <v>5</v>
      </c>
      <c r="F71" s="17">
        <f t="shared" si="0"/>
        <v>4</v>
      </c>
      <c r="G71" s="36">
        <v>98557</v>
      </c>
      <c r="H71" s="58">
        <f t="shared" si="1"/>
        <v>492785</v>
      </c>
      <c r="I71" s="125">
        <f t="shared" si="10"/>
        <v>103091</v>
      </c>
      <c r="J71" s="61">
        <f t="shared" si="7"/>
        <v>510921</v>
      </c>
      <c r="K71" s="61">
        <f t="shared" si="3"/>
        <v>107214</v>
      </c>
      <c r="L71" s="61">
        <f t="shared" si="9"/>
        <v>523290</v>
      </c>
      <c r="M71" s="81">
        <f t="shared" si="5"/>
        <v>103.68030682752114</v>
      </c>
      <c r="N71" s="56">
        <f t="shared" si="6"/>
        <v>4123</v>
      </c>
      <c r="O71" s="56">
        <f t="shared" si="6"/>
        <v>12369</v>
      </c>
    </row>
    <row r="72" spans="1:15" s="3" customFormat="1" ht="31.5">
      <c r="A72" s="12" t="s">
        <v>239</v>
      </c>
      <c r="B72" s="13" t="s">
        <v>54</v>
      </c>
      <c r="C72" s="14" t="s">
        <v>240</v>
      </c>
      <c r="D72" s="35">
        <v>1</v>
      </c>
      <c r="E72" s="74">
        <v>5</v>
      </c>
      <c r="F72" s="17">
        <f t="shared" si="0"/>
        <v>4</v>
      </c>
      <c r="G72" s="36">
        <v>98557</v>
      </c>
      <c r="H72" s="58">
        <f t="shared" si="1"/>
        <v>492785</v>
      </c>
      <c r="I72" s="125">
        <f t="shared" si="10"/>
        <v>103091</v>
      </c>
      <c r="J72" s="61">
        <f t="shared" si="7"/>
        <v>510921</v>
      </c>
      <c r="K72" s="61">
        <f t="shared" si="3"/>
        <v>107214</v>
      </c>
      <c r="L72" s="61">
        <f t="shared" si="9"/>
        <v>523290</v>
      </c>
      <c r="M72" s="81">
        <f t="shared" si="5"/>
        <v>103.68030682752114</v>
      </c>
      <c r="N72" s="56">
        <f t="shared" si="6"/>
        <v>4123</v>
      </c>
      <c r="O72" s="56">
        <f t="shared" si="6"/>
        <v>12369</v>
      </c>
    </row>
    <row r="73" spans="1:15" s="3" customFormat="1" ht="31.5">
      <c r="A73" s="12" t="s">
        <v>241</v>
      </c>
      <c r="B73" s="13" t="s">
        <v>54</v>
      </c>
      <c r="C73" s="14" t="s">
        <v>242</v>
      </c>
      <c r="D73" s="35">
        <v>1</v>
      </c>
      <c r="E73" s="74">
        <v>5</v>
      </c>
      <c r="F73" s="17">
        <f t="shared" si="0"/>
        <v>4</v>
      </c>
      <c r="G73" s="36">
        <v>98557</v>
      </c>
      <c r="H73" s="58">
        <f t="shared" si="1"/>
        <v>492785</v>
      </c>
      <c r="I73" s="125">
        <f t="shared" si="10"/>
        <v>103091</v>
      </c>
      <c r="J73" s="61">
        <f t="shared" si="7"/>
        <v>510921</v>
      </c>
      <c r="K73" s="61">
        <f t="shared" si="3"/>
        <v>107214</v>
      </c>
      <c r="L73" s="61">
        <f t="shared" si="9"/>
        <v>523290</v>
      </c>
      <c r="M73" s="81">
        <f t="shared" si="5"/>
        <v>103.68030682752114</v>
      </c>
      <c r="N73" s="56">
        <f t="shared" si="6"/>
        <v>4123</v>
      </c>
      <c r="O73" s="56">
        <f t="shared" si="6"/>
        <v>12369</v>
      </c>
    </row>
    <row r="74" spans="1:15" s="3" customFormat="1" ht="31.5">
      <c r="A74" s="12" t="s">
        <v>243</v>
      </c>
      <c r="B74" s="13" t="s">
        <v>54</v>
      </c>
      <c r="C74" s="14" t="s">
        <v>244</v>
      </c>
      <c r="D74" s="35">
        <v>1</v>
      </c>
      <c r="E74" s="74">
        <v>5</v>
      </c>
      <c r="F74" s="17">
        <f t="shared" si="0"/>
        <v>4</v>
      </c>
      <c r="G74" s="36">
        <v>98557</v>
      </c>
      <c r="H74" s="58">
        <f t="shared" si="1"/>
        <v>492785</v>
      </c>
      <c r="I74" s="125">
        <f t="shared" si="10"/>
        <v>103091</v>
      </c>
      <c r="J74" s="61">
        <f t="shared" si="7"/>
        <v>510921</v>
      </c>
      <c r="K74" s="61">
        <f t="shared" si="3"/>
        <v>107214</v>
      </c>
      <c r="L74" s="61">
        <f t="shared" si="9"/>
        <v>523290</v>
      </c>
      <c r="M74" s="81">
        <f t="shared" si="5"/>
        <v>103.68030682752114</v>
      </c>
      <c r="N74" s="56">
        <f t="shared" si="6"/>
        <v>4123</v>
      </c>
      <c r="O74" s="56">
        <f t="shared" si="6"/>
        <v>12369</v>
      </c>
    </row>
    <row r="75" spans="1:15" s="3" customFormat="1" ht="31.5">
      <c r="A75" s="12" t="s">
        <v>245</v>
      </c>
      <c r="B75" s="13" t="s">
        <v>54</v>
      </c>
      <c r="C75" s="14" t="s">
        <v>246</v>
      </c>
      <c r="D75" s="35">
        <v>1</v>
      </c>
      <c r="E75" s="74">
        <v>5</v>
      </c>
      <c r="F75" s="17">
        <f t="shared" si="0"/>
        <v>4</v>
      </c>
      <c r="G75" s="36">
        <v>98557</v>
      </c>
      <c r="H75" s="58">
        <f t="shared" si="1"/>
        <v>492785</v>
      </c>
      <c r="I75" s="125">
        <f t="shared" si="10"/>
        <v>103091</v>
      </c>
      <c r="J75" s="61">
        <f t="shared" si="7"/>
        <v>510921</v>
      </c>
      <c r="K75" s="61">
        <f t="shared" si="3"/>
        <v>107214</v>
      </c>
      <c r="L75" s="61">
        <f t="shared" si="9"/>
        <v>523290</v>
      </c>
      <c r="M75" s="81">
        <f t="shared" si="5"/>
        <v>103.68030682752114</v>
      </c>
      <c r="N75" s="56">
        <f t="shared" si="6"/>
        <v>4123</v>
      </c>
      <c r="O75" s="56">
        <f t="shared" si="6"/>
        <v>12369</v>
      </c>
    </row>
    <row r="76" spans="1:15" s="3" customFormat="1" ht="31.5">
      <c r="A76" s="12" t="s">
        <v>247</v>
      </c>
      <c r="B76" s="13" t="s">
        <v>54</v>
      </c>
      <c r="C76" s="14" t="s">
        <v>248</v>
      </c>
      <c r="D76" s="35">
        <v>1</v>
      </c>
      <c r="E76" s="74">
        <v>5</v>
      </c>
      <c r="F76" s="17">
        <f t="shared" si="0"/>
        <v>4</v>
      </c>
      <c r="G76" s="36">
        <v>98557</v>
      </c>
      <c r="H76" s="58">
        <f t="shared" si="1"/>
        <v>492785</v>
      </c>
      <c r="I76" s="125">
        <f t="shared" si="10"/>
        <v>103091</v>
      </c>
      <c r="J76" s="61">
        <f t="shared" si="7"/>
        <v>510921</v>
      </c>
      <c r="K76" s="61">
        <f t="shared" si="3"/>
        <v>107214</v>
      </c>
      <c r="L76" s="61">
        <f t="shared" si="9"/>
        <v>523290</v>
      </c>
      <c r="M76" s="81">
        <f t="shared" si="5"/>
        <v>103.68030682752114</v>
      </c>
      <c r="N76" s="56">
        <f t="shared" si="6"/>
        <v>4123</v>
      </c>
      <c r="O76" s="56">
        <f t="shared" si="6"/>
        <v>12369</v>
      </c>
    </row>
    <row r="77" spans="1:15" s="4" customFormat="1" ht="31.5">
      <c r="A77" s="12" t="s">
        <v>249</v>
      </c>
      <c r="B77" s="13" t="s">
        <v>54</v>
      </c>
      <c r="C77" s="14" t="s">
        <v>250</v>
      </c>
      <c r="D77" s="35">
        <v>1</v>
      </c>
      <c r="E77" s="74">
        <v>5</v>
      </c>
      <c r="F77" s="17">
        <f t="shared" si="0"/>
        <v>4</v>
      </c>
      <c r="G77" s="36">
        <v>98557</v>
      </c>
      <c r="H77" s="58">
        <f t="shared" si="1"/>
        <v>492785</v>
      </c>
      <c r="I77" s="125">
        <f t="shared" si="10"/>
        <v>103091</v>
      </c>
      <c r="J77" s="61">
        <f t="shared" si="7"/>
        <v>510921</v>
      </c>
      <c r="K77" s="61">
        <f t="shared" si="3"/>
        <v>107214</v>
      </c>
      <c r="L77" s="61">
        <f t="shared" si="9"/>
        <v>523290</v>
      </c>
      <c r="M77" s="81">
        <f t="shared" si="5"/>
        <v>103.68030682752114</v>
      </c>
      <c r="N77" s="56">
        <f t="shared" si="6"/>
        <v>4123</v>
      </c>
      <c r="O77" s="56">
        <f t="shared" si="6"/>
        <v>12369</v>
      </c>
    </row>
    <row r="78" spans="1:15" s="4" customFormat="1" ht="47.25">
      <c r="A78" s="12" t="s">
        <v>251</v>
      </c>
      <c r="B78" s="13" t="s">
        <v>54</v>
      </c>
      <c r="C78" s="14" t="s">
        <v>252</v>
      </c>
      <c r="D78" s="35">
        <v>1</v>
      </c>
      <c r="E78" s="74">
        <v>5</v>
      </c>
      <c r="F78" s="17">
        <f aca="true" t="shared" si="11" ref="F78:F99">E78-1</f>
        <v>4</v>
      </c>
      <c r="G78" s="36">
        <v>98557</v>
      </c>
      <c r="H78" s="58">
        <f aca="true" t="shared" si="12" ref="H78:H99">E78*G78</f>
        <v>492785</v>
      </c>
      <c r="I78" s="125">
        <f t="shared" si="10"/>
        <v>103091</v>
      </c>
      <c r="J78" s="61">
        <f t="shared" si="7"/>
        <v>510921</v>
      </c>
      <c r="K78" s="61">
        <f aca="true" t="shared" si="13" ref="K78:K99">ROUNDDOWN(I78*1.04,0)</f>
        <v>107214</v>
      </c>
      <c r="L78" s="61">
        <f t="shared" si="9"/>
        <v>523290</v>
      </c>
      <c r="M78" s="81">
        <f aca="true" t="shared" si="14" ref="M78:M99">J78*100/H78</f>
        <v>103.68030682752114</v>
      </c>
      <c r="N78" s="56">
        <f aca="true" t="shared" si="15" ref="N78:O99">K78-I78</f>
        <v>4123</v>
      </c>
      <c r="O78" s="56">
        <f t="shared" si="15"/>
        <v>12369</v>
      </c>
    </row>
    <row r="79" spans="1:15" s="4" customFormat="1" ht="47.25">
      <c r="A79" s="12" t="s">
        <v>253</v>
      </c>
      <c r="B79" s="13" t="s">
        <v>54</v>
      </c>
      <c r="C79" s="14" t="s">
        <v>254</v>
      </c>
      <c r="D79" s="35">
        <v>1</v>
      </c>
      <c r="E79" s="74">
        <v>5</v>
      </c>
      <c r="F79" s="17">
        <f t="shared" si="11"/>
        <v>4</v>
      </c>
      <c r="G79" s="36">
        <v>98557</v>
      </c>
      <c r="H79" s="58">
        <f t="shared" si="12"/>
        <v>492785</v>
      </c>
      <c r="I79" s="125">
        <f t="shared" si="10"/>
        <v>103091</v>
      </c>
      <c r="J79" s="61">
        <f t="shared" si="7"/>
        <v>510921</v>
      </c>
      <c r="K79" s="61">
        <f t="shared" si="13"/>
        <v>107214</v>
      </c>
      <c r="L79" s="61">
        <f t="shared" si="9"/>
        <v>523290</v>
      </c>
      <c r="M79" s="81">
        <f t="shared" si="14"/>
        <v>103.68030682752114</v>
      </c>
      <c r="N79" s="56">
        <f t="shared" si="15"/>
        <v>4123</v>
      </c>
      <c r="O79" s="56">
        <f t="shared" si="15"/>
        <v>12369</v>
      </c>
    </row>
    <row r="80" spans="1:15" s="4" customFormat="1" ht="47.25">
      <c r="A80" s="12" t="s">
        <v>255</v>
      </c>
      <c r="B80" s="13" t="s">
        <v>54</v>
      </c>
      <c r="C80" s="14" t="s">
        <v>256</v>
      </c>
      <c r="D80" s="35">
        <v>1</v>
      </c>
      <c r="E80" s="74">
        <v>5</v>
      </c>
      <c r="F80" s="17">
        <f t="shared" si="11"/>
        <v>4</v>
      </c>
      <c r="G80" s="36">
        <v>98557</v>
      </c>
      <c r="H80" s="58">
        <f>E80*G80</f>
        <v>492785</v>
      </c>
      <c r="I80" s="125">
        <f t="shared" si="10"/>
        <v>103091</v>
      </c>
      <c r="J80" s="61">
        <f aca="true" t="shared" si="16" ref="J80:J99">I80*F80+G80</f>
        <v>510921</v>
      </c>
      <c r="K80" s="61">
        <f t="shared" si="13"/>
        <v>107214</v>
      </c>
      <c r="L80" s="61">
        <f>G80+I80+K80*3</f>
        <v>523290</v>
      </c>
      <c r="M80" s="81">
        <f t="shared" si="14"/>
        <v>103.68030682752114</v>
      </c>
      <c r="N80" s="56">
        <f t="shared" si="15"/>
        <v>4123</v>
      </c>
      <c r="O80" s="56">
        <f t="shared" si="15"/>
        <v>12369</v>
      </c>
    </row>
    <row r="81" spans="1:15" s="4" customFormat="1" ht="31.5" hidden="1" outlineLevel="1">
      <c r="A81" s="12" t="s">
        <v>257</v>
      </c>
      <c r="B81" s="13" t="s">
        <v>55</v>
      </c>
      <c r="C81" s="14" t="s">
        <v>258</v>
      </c>
      <c r="D81" s="35">
        <v>1</v>
      </c>
      <c r="E81" s="74">
        <v>4</v>
      </c>
      <c r="F81" s="17">
        <f t="shared" si="11"/>
        <v>3</v>
      </c>
      <c r="G81" s="36">
        <v>98557</v>
      </c>
      <c r="H81" s="58">
        <f t="shared" si="12"/>
        <v>394228</v>
      </c>
      <c r="I81" s="60">
        <f aca="true" t="shared" si="17" ref="I81:I90">ROUND(G81*1.049,0)</f>
        <v>103386</v>
      </c>
      <c r="J81" s="61">
        <f t="shared" si="16"/>
        <v>408715</v>
      </c>
      <c r="K81" s="61">
        <f t="shared" si="13"/>
        <v>107521</v>
      </c>
      <c r="L81" s="61">
        <f aca="true" t="shared" si="18" ref="L81:L90">G81+I81+K81*2</f>
        <v>416985</v>
      </c>
      <c r="M81" s="81">
        <f t="shared" si="14"/>
        <v>103.67477703258014</v>
      </c>
      <c r="N81" s="56">
        <f t="shared" si="15"/>
        <v>4135</v>
      </c>
      <c r="O81" s="56">
        <f t="shared" si="15"/>
        <v>8270</v>
      </c>
    </row>
    <row r="82" spans="1:15" s="3" customFormat="1" ht="31.5" hidden="1" outlineLevel="1">
      <c r="A82" s="12" t="s">
        <v>259</v>
      </c>
      <c r="B82" s="13" t="s">
        <v>56</v>
      </c>
      <c r="C82" s="14" t="s">
        <v>57</v>
      </c>
      <c r="D82" s="35">
        <v>1</v>
      </c>
      <c r="E82" s="74">
        <v>4</v>
      </c>
      <c r="F82" s="17">
        <f t="shared" si="11"/>
        <v>3</v>
      </c>
      <c r="G82" s="36">
        <v>98557</v>
      </c>
      <c r="H82" s="58">
        <f t="shared" si="12"/>
        <v>394228</v>
      </c>
      <c r="I82" s="60">
        <f t="shared" si="17"/>
        <v>103386</v>
      </c>
      <c r="J82" s="61">
        <f t="shared" si="16"/>
        <v>408715</v>
      </c>
      <c r="K82" s="61">
        <f t="shared" si="13"/>
        <v>107521</v>
      </c>
      <c r="L82" s="61">
        <f t="shared" si="18"/>
        <v>416985</v>
      </c>
      <c r="M82" s="81">
        <f t="shared" si="14"/>
        <v>103.67477703258014</v>
      </c>
      <c r="N82" s="56">
        <f t="shared" si="15"/>
        <v>4135</v>
      </c>
      <c r="O82" s="56">
        <f t="shared" si="15"/>
        <v>8270</v>
      </c>
    </row>
    <row r="83" spans="1:15" s="3" customFormat="1" ht="31.5" hidden="1" outlineLevel="1">
      <c r="A83" s="12" t="s">
        <v>260</v>
      </c>
      <c r="B83" s="13" t="s">
        <v>56</v>
      </c>
      <c r="C83" s="14" t="s">
        <v>58</v>
      </c>
      <c r="D83" s="35">
        <v>1</v>
      </c>
      <c r="E83" s="74">
        <v>4</v>
      </c>
      <c r="F83" s="17">
        <f t="shared" si="11"/>
        <v>3</v>
      </c>
      <c r="G83" s="36">
        <v>98557</v>
      </c>
      <c r="H83" s="58">
        <f t="shared" si="12"/>
        <v>394228</v>
      </c>
      <c r="I83" s="60">
        <f t="shared" si="17"/>
        <v>103386</v>
      </c>
      <c r="J83" s="61">
        <f t="shared" si="16"/>
        <v>408715</v>
      </c>
      <c r="K83" s="61">
        <f t="shared" si="13"/>
        <v>107521</v>
      </c>
      <c r="L83" s="61">
        <f t="shared" si="18"/>
        <v>416985</v>
      </c>
      <c r="M83" s="81">
        <f t="shared" si="14"/>
        <v>103.67477703258014</v>
      </c>
      <c r="N83" s="56">
        <f t="shared" si="15"/>
        <v>4135</v>
      </c>
      <c r="O83" s="56">
        <f t="shared" si="15"/>
        <v>8270</v>
      </c>
    </row>
    <row r="84" spans="1:15" s="3" customFormat="1" ht="31.5" hidden="1" outlineLevel="1">
      <c r="A84" s="12" t="s">
        <v>261</v>
      </c>
      <c r="B84" s="13" t="s">
        <v>56</v>
      </c>
      <c r="C84" s="14" t="s">
        <v>262</v>
      </c>
      <c r="D84" s="35">
        <v>1</v>
      </c>
      <c r="E84" s="74">
        <v>4</v>
      </c>
      <c r="F84" s="17">
        <f t="shared" si="11"/>
        <v>3</v>
      </c>
      <c r="G84" s="36">
        <v>98557</v>
      </c>
      <c r="H84" s="58">
        <f t="shared" si="12"/>
        <v>394228</v>
      </c>
      <c r="I84" s="60">
        <f t="shared" si="17"/>
        <v>103386</v>
      </c>
      <c r="J84" s="61">
        <f t="shared" si="16"/>
        <v>408715</v>
      </c>
      <c r="K84" s="61">
        <f t="shared" si="13"/>
        <v>107521</v>
      </c>
      <c r="L84" s="61">
        <f t="shared" si="18"/>
        <v>416985</v>
      </c>
      <c r="M84" s="81">
        <f t="shared" si="14"/>
        <v>103.67477703258014</v>
      </c>
      <c r="N84" s="56">
        <f t="shared" si="15"/>
        <v>4135</v>
      </c>
      <c r="O84" s="56">
        <f t="shared" si="15"/>
        <v>8270</v>
      </c>
    </row>
    <row r="85" spans="1:15" s="3" customFormat="1" ht="31.5" hidden="1" outlineLevel="1">
      <c r="A85" s="12" t="s">
        <v>263</v>
      </c>
      <c r="B85" s="15" t="s">
        <v>56</v>
      </c>
      <c r="C85" s="16" t="s">
        <v>264</v>
      </c>
      <c r="D85" s="35">
        <v>1</v>
      </c>
      <c r="E85" s="74">
        <v>4</v>
      </c>
      <c r="F85" s="17">
        <f t="shared" si="11"/>
        <v>3</v>
      </c>
      <c r="G85" s="36">
        <v>98557</v>
      </c>
      <c r="H85" s="58">
        <f t="shared" si="12"/>
        <v>394228</v>
      </c>
      <c r="I85" s="60">
        <f t="shared" si="17"/>
        <v>103386</v>
      </c>
      <c r="J85" s="61">
        <f t="shared" si="16"/>
        <v>408715</v>
      </c>
      <c r="K85" s="61">
        <f t="shared" si="13"/>
        <v>107521</v>
      </c>
      <c r="L85" s="61">
        <f t="shared" si="18"/>
        <v>416985</v>
      </c>
      <c r="M85" s="81">
        <f t="shared" si="14"/>
        <v>103.67477703258014</v>
      </c>
      <c r="N85" s="56">
        <f t="shared" si="15"/>
        <v>4135</v>
      </c>
      <c r="O85" s="56">
        <f t="shared" si="15"/>
        <v>8270</v>
      </c>
    </row>
    <row r="86" spans="1:15" s="3" customFormat="1" ht="31.5" hidden="1" outlineLevel="1">
      <c r="A86" s="12">
        <v>74</v>
      </c>
      <c r="B86" s="15" t="s">
        <v>56</v>
      </c>
      <c r="C86" s="16" t="s">
        <v>272</v>
      </c>
      <c r="D86" s="35">
        <v>1</v>
      </c>
      <c r="E86" s="74">
        <v>4</v>
      </c>
      <c r="F86" s="17">
        <f t="shared" si="11"/>
        <v>3</v>
      </c>
      <c r="G86" s="36">
        <v>98557</v>
      </c>
      <c r="H86" s="58">
        <f t="shared" si="12"/>
        <v>394228</v>
      </c>
      <c r="I86" s="60">
        <f t="shared" si="17"/>
        <v>103386</v>
      </c>
      <c r="J86" s="61">
        <f t="shared" si="16"/>
        <v>408715</v>
      </c>
      <c r="K86" s="61">
        <f t="shared" si="13"/>
        <v>107521</v>
      </c>
      <c r="L86" s="61">
        <f t="shared" si="18"/>
        <v>416985</v>
      </c>
      <c r="M86" s="81">
        <f t="shared" si="14"/>
        <v>103.67477703258014</v>
      </c>
      <c r="N86" s="56">
        <f t="shared" si="15"/>
        <v>4135</v>
      </c>
      <c r="O86" s="56">
        <f t="shared" si="15"/>
        <v>8270</v>
      </c>
    </row>
    <row r="87" spans="1:15" s="3" customFormat="1" ht="15.75" hidden="1" outlineLevel="1">
      <c r="A87" s="12">
        <v>75</v>
      </c>
      <c r="B87" s="13" t="s">
        <v>59</v>
      </c>
      <c r="C87" s="14" t="s">
        <v>265</v>
      </c>
      <c r="D87" s="35">
        <v>1</v>
      </c>
      <c r="E87" s="74">
        <v>4</v>
      </c>
      <c r="F87" s="17">
        <f t="shared" si="11"/>
        <v>3</v>
      </c>
      <c r="G87" s="36">
        <v>98557</v>
      </c>
      <c r="H87" s="58">
        <f t="shared" si="12"/>
        <v>394228</v>
      </c>
      <c r="I87" s="60">
        <f t="shared" si="17"/>
        <v>103386</v>
      </c>
      <c r="J87" s="61">
        <f t="shared" si="16"/>
        <v>408715</v>
      </c>
      <c r="K87" s="61">
        <f t="shared" si="13"/>
        <v>107521</v>
      </c>
      <c r="L87" s="61">
        <f t="shared" si="18"/>
        <v>416985</v>
      </c>
      <c r="M87" s="81">
        <f t="shared" si="14"/>
        <v>103.67477703258014</v>
      </c>
      <c r="N87" s="56">
        <f t="shared" si="15"/>
        <v>4135</v>
      </c>
      <c r="O87" s="56">
        <f t="shared" si="15"/>
        <v>8270</v>
      </c>
    </row>
    <row r="88" spans="1:15" s="4" customFormat="1" ht="47.25" hidden="1" outlineLevel="1">
      <c r="A88" s="12">
        <v>76</v>
      </c>
      <c r="B88" s="13" t="s">
        <v>266</v>
      </c>
      <c r="C88" s="14" t="s">
        <v>267</v>
      </c>
      <c r="D88" s="35" t="s">
        <v>270</v>
      </c>
      <c r="E88" s="74">
        <v>4</v>
      </c>
      <c r="F88" s="17">
        <f t="shared" si="11"/>
        <v>3</v>
      </c>
      <c r="G88" s="36">
        <v>144158</v>
      </c>
      <c r="H88" s="58">
        <f t="shared" si="12"/>
        <v>576632</v>
      </c>
      <c r="I88" s="60">
        <f t="shared" si="17"/>
        <v>151222</v>
      </c>
      <c r="J88" s="61">
        <f t="shared" si="16"/>
        <v>597824</v>
      </c>
      <c r="K88" s="61">
        <f t="shared" si="13"/>
        <v>157270</v>
      </c>
      <c r="L88" s="61">
        <f t="shared" si="18"/>
        <v>609920</v>
      </c>
      <c r="M88" s="81">
        <f t="shared" si="14"/>
        <v>103.67513422772237</v>
      </c>
      <c r="N88" s="56">
        <f t="shared" si="15"/>
        <v>6048</v>
      </c>
      <c r="O88" s="56">
        <f t="shared" si="15"/>
        <v>12096</v>
      </c>
    </row>
    <row r="89" spans="1:15" s="3" customFormat="1" ht="15.75" hidden="1" outlineLevel="1">
      <c r="A89" s="12">
        <v>77</v>
      </c>
      <c r="B89" s="13" t="s">
        <v>61</v>
      </c>
      <c r="C89" s="14" t="s">
        <v>268</v>
      </c>
      <c r="D89" s="35">
        <v>1</v>
      </c>
      <c r="E89" s="74">
        <v>4</v>
      </c>
      <c r="F89" s="17">
        <f t="shared" si="11"/>
        <v>3</v>
      </c>
      <c r="G89" s="36">
        <v>98557</v>
      </c>
      <c r="H89" s="58">
        <f t="shared" si="12"/>
        <v>394228</v>
      </c>
      <c r="I89" s="60">
        <f t="shared" si="17"/>
        <v>103386</v>
      </c>
      <c r="J89" s="61">
        <f t="shared" si="16"/>
        <v>408715</v>
      </c>
      <c r="K89" s="61">
        <f t="shared" si="13"/>
        <v>107521</v>
      </c>
      <c r="L89" s="61">
        <f t="shared" si="18"/>
        <v>416985</v>
      </c>
      <c r="M89" s="81">
        <f t="shared" si="14"/>
        <v>103.67477703258014</v>
      </c>
      <c r="N89" s="56">
        <f t="shared" si="15"/>
        <v>4135</v>
      </c>
      <c r="O89" s="56">
        <f t="shared" si="15"/>
        <v>8270</v>
      </c>
    </row>
    <row r="90" spans="1:15" s="3" customFormat="1" ht="15.75" hidden="1" outlineLevel="1">
      <c r="A90" s="12">
        <v>78</v>
      </c>
      <c r="B90" s="13" t="s">
        <v>62</v>
      </c>
      <c r="C90" s="14" t="s">
        <v>269</v>
      </c>
      <c r="D90" s="35" t="s">
        <v>271</v>
      </c>
      <c r="E90" s="74">
        <v>4</v>
      </c>
      <c r="F90" s="17">
        <f t="shared" si="11"/>
        <v>3</v>
      </c>
      <c r="G90" s="36">
        <v>191244</v>
      </c>
      <c r="H90" s="58">
        <f t="shared" si="12"/>
        <v>764976</v>
      </c>
      <c r="I90" s="60">
        <f t="shared" si="17"/>
        <v>200615</v>
      </c>
      <c r="J90" s="61">
        <f t="shared" si="16"/>
        <v>793089</v>
      </c>
      <c r="K90" s="61">
        <f t="shared" si="13"/>
        <v>208639</v>
      </c>
      <c r="L90" s="61">
        <f t="shared" si="18"/>
        <v>809137</v>
      </c>
      <c r="M90" s="81">
        <f t="shared" si="14"/>
        <v>103.67501725544331</v>
      </c>
      <c r="N90" s="56">
        <f t="shared" si="15"/>
        <v>8024</v>
      </c>
      <c r="O90" s="56">
        <f t="shared" si="15"/>
        <v>16048</v>
      </c>
    </row>
    <row r="91" spans="1:15" s="105" customFormat="1" ht="15.75" collapsed="1">
      <c r="A91" s="99" t="s">
        <v>63</v>
      </c>
      <c r="B91" s="99"/>
      <c r="C91" s="99"/>
      <c r="D91" s="99"/>
      <c r="E91" s="99"/>
      <c r="F91" s="100"/>
      <c r="G91" s="99"/>
      <c r="H91" s="99"/>
      <c r="I91" s="101"/>
      <c r="J91" s="102"/>
      <c r="K91" s="103"/>
      <c r="L91" s="103"/>
      <c r="M91" s="81"/>
      <c r="N91" s="104"/>
      <c r="O91" s="104"/>
    </row>
    <row r="92" spans="1:15" s="3" customFormat="1" ht="31.5">
      <c r="A92" s="17">
        <v>1</v>
      </c>
      <c r="B92" s="13" t="s">
        <v>64</v>
      </c>
      <c r="C92" s="14" t="s">
        <v>273</v>
      </c>
      <c r="D92" s="17">
        <v>2</v>
      </c>
      <c r="E92" s="74">
        <v>5.5</v>
      </c>
      <c r="F92" s="17">
        <f t="shared" si="11"/>
        <v>4.5</v>
      </c>
      <c r="G92" s="44">
        <v>115177</v>
      </c>
      <c r="H92" s="58">
        <f t="shared" si="12"/>
        <v>633473.5</v>
      </c>
      <c r="I92" s="125">
        <f>ROUND(G92*1.046,0)</f>
        <v>120475</v>
      </c>
      <c r="J92" s="61">
        <f t="shared" si="16"/>
        <v>657314.5</v>
      </c>
      <c r="K92" s="61">
        <f t="shared" si="13"/>
        <v>125294</v>
      </c>
      <c r="L92" s="61">
        <f>ROUNDDOWN(G92+I92+K92*3.5,0)</f>
        <v>674181</v>
      </c>
      <c r="M92" s="81">
        <f t="shared" si="14"/>
        <v>103.76353549122418</v>
      </c>
      <c r="N92" s="56">
        <f t="shared" si="15"/>
        <v>4819</v>
      </c>
      <c r="O92" s="56">
        <f t="shared" si="15"/>
        <v>16866.5</v>
      </c>
    </row>
    <row r="93" spans="1:15" s="3" customFormat="1" ht="47.25">
      <c r="A93" s="17">
        <v>2</v>
      </c>
      <c r="B93" s="13" t="s">
        <v>65</v>
      </c>
      <c r="C93" s="14" t="s">
        <v>274</v>
      </c>
      <c r="D93" s="17">
        <v>2</v>
      </c>
      <c r="E93" s="74">
        <v>5.5</v>
      </c>
      <c r="F93" s="17">
        <f t="shared" si="11"/>
        <v>4.5</v>
      </c>
      <c r="G93" s="44">
        <v>115177</v>
      </c>
      <c r="H93" s="58">
        <f t="shared" si="12"/>
        <v>633473.5</v>
      </c>
      <c r="I93" s="125">
        <f aca="true" t="shared" si="19" ref="I93:I99">ROUND(G93*1.046,0)</f>
        <v>120475</v>
      </c>
      <c r="J93" s="61">
        <f t="shared" si="16"/>
        <v>657314.5</v>
      </c>
      <c r="K93" s="61">
        <f t="shared" si="13"/>
        <v>125294</v>
      </c>
      <c r="L93" s="61">
        <f>ROUNDDOWN(G93+I93+K93*3.5,0)</f>
        <v>674181</v>
      </c>
      <c r="M93" s="81">
        <f t="shared" si="14"/>
        <v>103.76353549122418</v>
      </c>
      <c r="N93" s="56">
        <f t="shared" si="15"/>
        <v>4819</v>
      </c>
      <c r="O93" s="56">
        <f t="shared" si="15"/>
        <v>16866.5</v>
      </c>
    </row>
    <row r="94" spans="1:15" s="3" customFormat="1" ht="31.5">
      <c r="A94" s="17">
        <v>3</v>
      </c>
      <c r="B94" s="19" t="s">
        <v>66</v>
      </c>
      <c r="C94" s="14" t="s">
        <v>275</v>
      </c>
      <c r="D94" s="17">
        <v>1</v>
      </c>
      <c r="E94" s="74">
        <v>5</v>
      </c>
      <c r="F94" s="17">
        <f t="shared" si="11"/>
        <v>4</v>
      </c>
      <c r="G94" s="44">
        <v>98557</v>
      </c>
      <c r="H94" s="58">
        <f t="shared" si="12"/>
        <v>492785</v>
      </c>
      <c r="I94" s="125">
        <f t="shared" si="19"/>
        <v>103091</v>
      </c>
      <c r="J94" s="61">
        <f t="shared" si="16"/>
        <v>510921</v>
      </c>
      <c r="K94" s="61">
        <f t="shared" si="13"/>
        <v>107214</v>
      </c>
      <c r="L94" s="61">
        <f aca="true" t="shared" si="20" ref="L94:L99">G94+I94+K94*3</f>
        <v>523290</v>
      </c>
      <c r="M94" s="81">
        <f t="shared" si="14"/>
        <v>103.68030682752114</v>
      </c>
      <c r="N94" s="56">
        <f t="shared" si="15"/>
        <v>4123</v>
      </c>
      <c r="O94" s="56">
        <f t="shared" si="15"/>
        <v>12369</v>
      </c>
    </row>
    <row r="95" spans="1:15" s="3" customFormat="1" ht="31.5">
      <c r="A95" s="17">
        <v>4</v>
      </c>
      <c r="B95" s="19" t="s">
        <v>67</v>
      </c>
      <c r="C95" s="14" t="s">
        <v>276</v>
      </c>
      <c r="D95" s="17">
        <v>1</v>
      </c>
      <c r="E95" s="74">
        <v>5</v>
      </c>
      <c r="F95" s="17">
        <f t="shared" si="11"/>
        <v>4</v>
      </c>
      <c r="G95" s="44">
        <v>98557</v>
      </c>
      <c r="H95" s="58">
        <f t="shared" si="12"/>
        <v>492785</v>
      </c>
      <c r="I95" s="125">
        <f t="shared" si="19"/>
        <v>103091</v>
      </c>
      <c r="J95" s="61">
        <f t="shared" si="16"/>
        <v>510921</v>
      </c>
      <c r="K95" s="61">
        <f t="shared" si="13"/>
        <v>107214</v>
      </c>
      <c r="L95" s="61">
        <f t="shared" si="20"/>
        <v>523290</v>
      </c>
      <c r="M95" s="81">
        <f t="shared" si="14"/>
        <v>103.68030682752114</v>
      </c>
      <c r="N95" s="56">
        <f t="shared" si="15"/>
        <v>4123</v>
      </c>
      <c r="O95" s="56">
        <f t="shared" si="15"/>
        <v>12369</v>
      </c>
    </row>
    <row r="96" spans="1:15" s="3" customFormat="1" ht="31.5">
      <c r="A96" s="17">
        <v>5</v>
      </c>
      <c r="B96" s="19" t="s">
        <v>68</v>
      </c>
      <c r="C96" s="14" t="s">
        <v>277</v>
      </c>
      <c r="D96" s="17">
        <v>1</v>
      </c>
      <c r="E96" s="74">
        <v>5</v>
      </c>
      <c r="F96" s="17">
        <f t="shared" si="11"/>
        <v>4</v>
      </c>
      <c r="G96" s="44">
        <v>98557</v>
      </c>
      <c r="H96" s="58">
        <f t="shared" si="12"/>
        <v>492785</v>
      </c>
      <c r="I96" s="125">
        <f t="shared" si="19"/>
        <v>103091</v>
      </c>
      <c r="J96" s="61">
        <f>I96*F96+G96</f>
        <v>510921</v>
      </c>
      <c r="K96" s="61">
        <f t="shared" si="13"/>
        <v>107214</v>
      </c>
      <c r="L96" s="61">
        <f t="shared" si="20"/>
        <v>523290</v>
      </c>
      <c r="M96" s="81">
        <f t="shared" si="14"/>
        <v>103.68030682752114</v>
      </c>
      <c r="N96" s="56">
        <f t="shared" si="15"/>
        <v>4123</v>
      </c>
      <c r="O96" s="56">
        <f t="shared" si="15"/>
        <v>12369</v>
      </c>
    </row>
    <row r="97" spans="1:15" s="3" customFormat="1" ht="31.5">
      <c r="A97" s="17">
        <v>6</v>
      </c>
      <c r="B97" s="19" t="s">
        <v>68</v>
      </c>
      <c r="C97" s="14" t="s">
        <v>278</v>
      </c>
      <c r="D97" s="17">
        <v>1</v>
      </c>
      <c r="E97" s="74">
        <v>5</v>
      </c>
      <c r="F97" s="17">
        <f t="shared" si="11"/>
        <v>4</v>
      </c>
      <c r="G97" s="44">
        <v>98557</v>
      </c>
      <c r="H97" s="58">
        <f t="shared" si="12"/>
        <v>492785</v>
      </c>
      <c r="I97" s="125">
        <f t="shared" si="19"/>
        <v>103091</v>
      </c>
      <c r="J97" s="61">
        <f t="shared" si="16"/>
        <v>510921</v>
      </c>
      <c r="K97" s="61">
        <f t="shared" si="13"/>
        <v>107214</v>
      </c>
      <c r="L97" s="61">
        <f t="shared" si="20"/>
        <v>523290</v>
      </c>
      <c r="M97" s="81">
        <f t="shared" si="14"/>
        <v>103.68030682752114</v>
      </c>
      <c r="N97" s="56">
        <f t="shared" si="15"/>
        <v>4123</v>
      </c>
      <c r="O97" s="56">
        <f t="shared" si="15"/>
        <v>12369</v>
      </c>
    </row>
    <row r="98" spans="1:15" s="3" customFormat="1" ht="31.5">
      <c r="A98" s="17">
        <v>7</v>
      </c>
      <c r="B98" s="19" t="s">
        <v>69</v>
      </c>
      <c r="C98" s="14" t="s">
        <v>279</v>
      </c>
      <c r="D98" s="17">
        <v>1</v>
      </c>
      <c r="E98" s="74">
        <v>5</v>
      </c>
      <c r="F98" s="17">
        <f t="shared" si="11"/>
        <v>4</v>
      </c>
      <c r="G98" s="44">
        <v>98557</v>
      </c>
      <c r="H98" s="58">
        <f t="shared" si="12"/>
        <v>492785</v>
      </c>
      <c r="I98" s="125">
        <f t="shared" si="19"/>
        <v>103091</v>
      </c>
      <c r="J98" s="61">
        <f t="shared" si="16"/>
        <v>510921</v>
      </c>
      <c r="K98" s="61">
        <f t="shared" si="13"/>
        <v>107214</v>
      </c>
      <c r="L98" s="61">
        <f t="shared" si="20"/>
        <v>523290</v>
      </c>
      <c r="M98" s="81">
        <f t="shared" si="14"/>
        <v>103.68030682752114</v>
      </c>
      <c r="N98" s="56">
        <f t="shared" si="15"/>
        <v>4123</v>
      </c>
      <c r="O98" s="56">
        <f t="shared" si="15"/>
        <v>12369</v>
      </c>
    </row>
    <row r="99" spans="1:15" s="3" customFormat="1" ht="15.75">
      <c r="A99" s="85">
        <v>8</v>
      </c>
      <c r="B99" s="94" t="s">
        <v>70</v>
      </c>
      <c r="C99" s="14" t="s">
        <v>280</v>
      </c>
      <c r="D99" s="17">
        <v>1</v>
      </c>
      <c r="E99" s="74">
        <v>5</v>
      </c>
      <c r="F99" s="17">
        <f t="shared" si="11"/>
        <v>4</v>
      </c>
      <c r="G99" s="44">
        <v>191244</v>
      </c>
      <c r="H99" s="36">
        <f t="shared" si="12"/>
        <v>956220</v>
      </c>
      <c r="I99" s="125">
        <f t="shared" si="19"/>
        <v>200041</v>
      </c>
      <c r="J99" s="61">
        <f t="shared" si="16"/>
        <v>991408</v>
      </c>
      <c r="K99" s="61">
        <f t="shared" si="13"/>
        <v>208042</v>
      </c>
      <c r="L99" s="61">
        <f t="shared" si="20"/>
        <v>1015411</v>
      </c>
      <c r="M99" s="81">
        <f t="shared" si="14"/>
        <v>103.67990629771391</v>
      </c>
      <c r="N99" s="56">
        <f t="shared" si="15"/>
        <v>8001</v>
      </c>
      <c r="O99" s="56">
        <f>L99-J99</f>
        <v>24003</v>
      </c>
    </row>
    <row r="100" spans="1:15" s="97" customFormat="1" ht="15.75">
      <c r="A100" s="86"/>
      <c r="B100" s="86"/>
      <c r="C100" s="86"/>
      <c r="D100" s="86"/>
      <c r="E100" s="95"/>
      <c r="F100" s="23"/>
      <c r="G100" s="86"/>
      <c r="H100" s="86"/>
      <c r="I100" s="96"/>
      <c r="J100" s="81"/>
      <c r="K100" s="81"/>
      <c r="L100" s="81"/>
      <c r="M100" s="81"/>
      <c r="N100" s="81"/>
      <c r="O100" s="80"/>
    </row>
    <row r="101" spans="1:15" s="3" customFormat="1" ht="15.75">
      <c r="A101" s="84" t="s">
        <v>338</v>
      </c>
      <c r="B101" s="84"/>
      <c r="C101" s="84"/>
      <c r="D101" s="84"/>
      <c r="E101" s="84"/>
      <c r="F101" s="84"/>
      <c r="G101" s="84"/>
      <c r="H101" s="84"/>
      <c r="I101" s="69"/>
      <c r="J101" s="56"/>
      <c r="K101" s="56"/>
      <c r="L101" s="56"/>
      <c r="M101" s="81"/>
      <c r="N101" s="4"/>
      <c r="O101" s="4"/>
    </row>
    <row r="102" spans="5:15" s="3" customFormat="1" ht="15.75">
      <c r="E102" s="75"/>
      <c r="I102" s="55"/>
      <c r="J102" s="56"/>
      <c r="K102" s="56"/>
      <c r="L102" s="56"/>
      <c r="M102" s="81"/>
      <c r="N102" s="4"/>
      <c r="O102" s="4"/>
    </row>
    <row r="103" spans="1:15" s="3" customFormat="1" ht="45" customHeight="1">
      <c r="A103" s="158" t="s">
        <v>1</v>
      </c>
      <c r="B103" s="158" t="s">
        <v>2</v>
      </c>
      <c r="C103" s="158" t="s">
        <v>122</v>
      </c>
      <c r="D103" s="158" t="s">
        <v>4</v>
      </c>
      <c r="E103" s="175" t="s">
        <v>5</v>
      </c>
      <c r="F103" s="117"/>
      <c r="G103" s="158" t="s">
        <v>3</v>
      </c>
      <c r="H103" s="158"/>
      <c r="I103" s="158" t="s">
        <v>449</v>
      </c>
      <c r="J103" s="158"/>
      <c r="K103" s="158" t="s">
        <v>457</v>
      </c>
      <c r="L103" s="158"/>
      <c r="M103" s="81"/>
      <c r="N103" s="4"/>
      <c r="O103" s="4"/>
    </row>
    <row r="104" spans="1:15" s="3" customFormat="1" ht="63">
      <c r="A104" s="158"/>
      <c r="B104" s="158"/>
      <c r="C104" s="158"/>
      <c r="D104" s="158"/>
      <c r="E104" s="175"/>
      <c r="F104" s="117"/>
      <c r="G104" s="117" t="s">
        <v>350</v>
      </c>
      <c r="H104" s="117" t="s">
        <v>6</v>
      </c>
      <c r="I104" s="117" t="s">
        <v>448</v>
      </c>
      <c r="J104" s="117" t="s">
        <v>6</v>
      </c>
      <c r="K104" s="117" t="s">
        <v>452</v>
      </c>
      <c r="L104" s="117" t="s">
        <v>6</v>
      </c>
      <c r="M104" s="124"/>
      <c r="N104" s="4"/>
      <c r="O104" s="4"/>
    </row>
    <row r="105" spans="1:15" s="3" customFormat="1" ht="15.75">
      <c r="A105" s="117">
        <v>1</v>
      </c>
      <c r="B105" s="117">
        <v>2</v>
      </c>
      <c r="C105" s="117">
        <v>3</v>
      </c>
      <c r="D105" s="117"/>
      <c r="E105" s="121"/>
      <c r="F105" s="117"/>
      <c r="G105" s="117">
        <v>4</v>
      </c>
      <c r="H105" s="117">
        <v>5</v>
      </c>
      <c r="I105" s="17">
        <v>4</v>
      </c>
      <c r="J105" s="17">
        <v>5</v>
      </c>
      <c r="K105" s="17">
        <v>6</v>
      </c>
      <c r="L105" s="17">
        <v>7</v>
      </c>
      <c r="M105" s="23"/>
      <c r="N105" s="4"/>
      <c r="O105" s="4"/>
    </row>
    <row r="106" spans="1:15" s="3" customFormat="1" ht="15.75">
      <c r="A106" s="82" t="s">
        <v>7</v>
      </c>
      <c r="B106" s="82"/>
      <c r="C106" s="82"/>
      <c r="D106" s="82"/>
      <c r="E106" s="82"/>
      <c r="F106" s="82"/>
      <c r="G106" s="82"/>
      <c r="H106" s="86"/>
      <c r="I106" s="23"/>
      <c r="J106" s="23"/>
      <c r="K106" s="23"/>
      <c r="L106" s="23"/>
      <c r="M106" s="23"/>
      <c r="N106" s="4"/>
      <c r="O106" s="4"/>
    </row>
    <row r="107" spans="1:15" s="3" customFormat="1" ht="15.75">
      <c r="A107" s="117">
        <v>1</v>
      </c>
      <c r="B107" s="29" t="s">
        <v>45</v>
      </c>
      <c r="C107" s="22" t="s">
        <v>218</v>
      </c>
      <c r="D107" s="17">
        <v>1</v>
      </c>
      <c r="E107" s="74">
        <v>5</v>
      </c>
      <c r="F107" s="17">
        <f>E107-1</f>
        <v>4</v>
      </c>
      <c r="G107" s="44">
        <v>45000</v>
      </c>
      <c r="H107" s="36">
        <f>E107*G107</f>
        <v>225000</v>
      </c>
      <c r="I107" s="125">
        <f>G107*1.046</f>
        <v>47070</v>
      </c>
      <c r="J107" s="61">
        <f aca="true" t="shared" si="21" ref="J107:J163">I107*F107+G107</f>
        <v>233280</v>
      </c>
      <c r="K107" s="61">
        <f>ROUNDDOWN(I107*1.04,0)</f>
        <v>48952</v>
      </c>
      <c r="L107" s="61">
        <f>G107+I107+K107*3</f>
        <v>238926</v>
      </c>
      <c r="M107" s="81">
        <f>J107*100/H107</f>
        <v>103.68</v>
      </c>
      <c r="N107" s="56">
        <f>K107-I107</f>
        <v>1882</v>
      </c>
      <c r="O107" s="56">
        <f aca="true" t="shared" si="22" ref="O107:O114">L107-J107</f>
        <v>5646</v>
      </c>
    </row>
    <row r="108" spans="1:15" s="3" customFormat="1" ht="15.75">
      <c r="A108" s="117">
        <v>2</v>
      </c>
      <c r="B108" s="29" t="s">
        <v>45</v>
      </c>
      <c r="C108" s="22" t="s">
        <v>220</v>
      </c>
      <c r="D108" s="17">
        <v>1</v>
      </c>
      <c r="E108" s="74">
        <v>5</v>
      </c>
      <c r="F108" s="17">
        <f>E108-1</f>
        <v>4</v>
      </c>
      <c r="G108" s="44">
        <v>45000</v>
      </c>
      <c r="H108" s="36">
        <f>E108*G108</f>
        <v>225000</v>
      </c>
      <c r="I108" s="125">
        <f>G108*1.046</f>
        <v>47070</v>
      </c>
      <c r="J108" s="61">
        <f t="shared" si="21"/>
        <v>233280</v>
      </c>
      <c r="K108" s="61">
        <f>ROUNDDOWN(I108*1.04,0)</f>
        <v>48952</v>
      </c>
      <c r="L108" s="61">
        <f>G108+I108+K108*3</f>
        <v>238926</v>
      </c>
      <c r="M108" s="81">
        <f>J108*100/H108</f>
        <v>103.68</v>
      </c>
      <c r="N108" s="56">
        <f>K108-I108</f>
        <v>1882</v>
      </c>
      <c r="O108" s="56">
        <f t="shared" si="22"/>
        <v>5646</v>
      </c>
    </row>
    <row r="109" spans="1:15" s="3" customFormat="1" ht="15.75" hidden="1" outlineLevel="1">
      <c r="A109" s="4"/>
      <c r="B109" s="39"/>
      <c r="C109" s="4"/>
      <c r="D109" s="37"/>
      <c r="E109" s="76"/>
      <c r="F109" s="37"/>
      <c r="G109" s="37"/>
      <c r="H109" s="37"/>
      <c r="I109" s="55"/>
      <c r="J109" s="56"/>
      <c r="K109" s="56"/>
      <c r="L109" s="56"/>
      <c r="M109" s="56"/>
      <c r="N109" s="4"/>
      <c r="O109" s="56"/>
    </row>
    <row r="110" spans="1:15" s="3" customFormat="1" ht="15.75" hidden="1" outlineLevel="1">
      <c r="A110" s="82" t="s">
        <v>71</v>
      </c>
      <c r="B110" s="82"/>
      <c r="C110" s="82"/>
      <c r="D110" s="82"/>
      <c r="E110" s="82"/>
      <c r="F110" s="82"/>
      <c r="G110" s="82"/>
      <c r="H110" s="82"/>
      <c r="I110" s="69"/>
      <c r="J110" s="56"/>
      <c r="K110" s="56"/>
      <c r="L110" s="56"/>
      <c r="M110" s="56"/>
      <c r="N110" s="4"/>
      <c r="O110" s="56"/>
    </row>
    <row r="111" spans="1:15" s="3" customFormat="1" ht="15.75" hidden="1" outlineLevel="1">
      <c r="A111" s="17">
        <v>1</v>
      </c>
      <c r="B111" s="21" t="s">
        <v>95</v>
      </c>
      <c r="C111" s="22" t="s">
        <v>307</v>
      </c>
      <c r="D111" s="17">
        <v>1</v>
      </c>
      <c r="E111" s="74">
        <v>2.5</v>
      </c>
      <c r="F111" s="17">
        <f>E111-1</f>
        <v>1.5</v>
      </c>
      <c r="G111" s="44">
        <v>45000</v>
      </c>
      <c r="H111" s="36">
        <f>E111*G111</f>
        <v>112500</v>
      </c>
      <c r="I111" s="60">
        <f>G111*1.049</f>
        <v>47205</v>
      </c>
      <c r="J111" s="61">
        <f t="shared" si="21"/>
        <v>115807.5</v>
      </c>
      <c r="K111" s="61">
        <f>ROUNDDOWN(I111*1.04,0)</f>
        <v>49093</v>
      </c>
      <c r="L111" s="61">
        <f>ROUNDDOWN(G111+I111+K111*0.5,0)</f>
        <v>116751</v>
      </c>
      <c r="M111" s="81">
        <f>J111*100/H111</f>
        <v>102.94</v>
      </c>
      <c r="N111" s="56">
        <f>(K111-I111)/2</f>
        <v>944</v>
      </c>
      <c r="O111" s="56">
        <f t="shared" si="22"/>
        <v>943.5</v>
      </c>
    </row>
    <row r="112" spans="1:15" s="3" customFormat="1" ht="31.5" hidden="1" outlineLevel="1">
      <c r="A112" s="17">
        <v>2</v>
      </c>
      <c r="B112" s="21" t="s">
        <v>106</v>
      </c>
      <c r="C112" s="22" t="s">
        <v>324</v>
      </c>
      <c r="D112" s="17">
        <v>1</v>
      </c>
      <c r="E112" s="74">
        <v>2.5</v>
      </c>
      <c r="F112" s="17">
        <f>E112-1</f>
        <v>1.5</v>
      </c>
      <c r="G112" s="44">
        <v>40000</v>
      </c>
      <c r="H112" s="36">
        <f>E112*G112</f>
        <v>100000</v>
      </c>
      <c r="I112" s="60">
        <f>G112*1.049</f>
        <v>41960</v>
      </c>
      <c r="J112" s="61">
        <f t="shared" si="21"/>
        <v>102940</v>
      </c>
      <c r="K112" s="61">
        <f>ROUNDDOWN(I112*1.04,0)</f>
        <v>43638</v>
      </c>
      <c r="L112" s="61">
        <f>ROUNDDOWN(G112+I112+K112*0.5,0)</f>
        <v>103779</v>
      </c>
      <c r="M112" s="81">
        <f>J112*100/H112</f>
        <v>102.94</v>
      </c>
      <c r="N112" s="56">
        <f>(K112-I112)/2</f>
        <v>839</v>
      </c>
      <c r="O112" s="56">
        <f t="shared" si="22"/>
        <v>839</v>
      </c>
    </row>
    <row r="113" spans="1:15" s="3" customFormat="1" ht="15.75" hidden="1" outlineLevel="1">
      <c r="A113" s="17">
        <v>3</v>
      </c>
      <c r="B113" s="21" t="s">
        <v>106</v>
      </c>
      <c r="C113" s="22" t="s">
        <v>325</v>
      </c>
      <c r="D113" s="17">
        <v>1</v>
      </c>
      <c r="E113" s="74">
        <v>2.5</v>
      </c>
      <c r="F113" s="17">
        <f>E113-1</f>
        <v>1.5</v>
      </c>
      <c r="G113" s="44">
        <v>40000</v>
      </c>
      <c r="H113" s="36">
        <f>E113*G113</f>
        <v>100000</v>
      </c>
      <c r="I113" s="60">
        <f>G113*1.049</f>
        <v>41960</v>
      </c>
      <c r="J113" s="61">
        <f t="shared" si="21"/>
        <v>102940</v>
      </c>
      <c r="K113" s="61">
        <f>ROUNDDOWN(I113*1.04,0)</f>
        <v>43638</v>
      </c>
      <c r="L113" s="61">
        <f>ROUNDDOWN(G113+I113+K113*0.5,0)</f>
        <v>103779</v>
      </c>
      <c r="M113" s="81">
        <f>J113*100/H113</f>
        <v>102.94</v>
      </c>
      <c r="N113" s="56">
        <f>(K113-I113)/2</f>
        <v>839</v>
      </c>
      <c r="O113" s="56">
        <f t="shared" si="22"/>
        <v>839</v>
      </c>
    </row>
    <row r="114" spans="1:15" s="3" customFormat="1" ht="31.5" hidden="1" outlineLevel="1">
      <c r="A114" s="17">
        <v>4</v>
      </c>
      <c r="B114" s="21" t="s">
        <v>107</v>
      </c>
      <c r="C114" s="22" t="s">
        <v>331</v>
      </c>
      <c r="D114" s="17">
        <v>1</v>
      </c>
      <c r="E114" s="74">
        <v>2.5</v>
      </c>
      <c r="F114" s="17">
        <f>E114-1</f>
        <v>1.5</v>
      </c>
      <c r="G114" s="44">
        <v>45000</v>
      </c>
      <c r="H114" s="36">
        <f>E114*G114</f>
        <v>112500</v>
      </c>
      <c r="I114" s="60">
        <f>G114*1.049</f>
        <v>47205</v>
      </c>
      <c r="J114" s="61">
        <f t="shared" si="21"/>
        <v>115807.5</v>
      </c>
      <c r="K114" s="61">
        <f>ROUNDDOWN(I114*1.04,0)</f>
        <v>49093</v>
      </c>
      <c r="L114" s="61">
        <f>ROUNDDOWN(G114+I114+K114*0.5,0)</f>
        <v>116751</v>
      </c>
      <c r="M114" s="81">
        <f>J114*100/H114</f>
        <v>102.94</v>
      </c>
      <c r="N114" s="56">
        <f>(K114-I114)/2</f>
        <v>944</v>
      </c>
      <c r="O114" s="56">
        <f t="shared" si="22"/>
        <v>943.5</v>
      </c>
    </row>
    <row r="115" spans="1:15" s="3" customFormat="1" ht="15.75" collapsed="1">
      <c r="A115" s="4"/>
      <c r="B115" s="39"/>
      <c r="C115" s="4"/>
      <c r="D115" s="37"/>
      <c r="E115" s="76"/>
      <c r="F115" s="37"/>
      <c r="G115" s="37"/>
      <c r="H115" s="37"/>
      <c r="I115" s="55"/>
      <c r="J115" s="56"/>
      <c r="K115" s="56"/>
      <c r="L115" s="56"/>
      <c r="M115" s="56"/>
      <c r="N115" s="4"/>
      <c r="O115" s="4"/>
    </row>
    <row r="116" spans="1:15" s="3" customFormat="1" ht="15.75">
      <c r="A116" s="70" t="s">
        <v>340</v>
      </c>
      <c r="B116" s="70"/>
      <c r="C116" s="70"/>
      <c r="D116" s="70"/>
      <c r="E116" s="77"/>
      <c r="F116" s="70"/>
      <c r="G116" s="70"/>
      <c r="H116" s="70"/>
      <c r="I116" s="69"/>
      <c r="J116" s="56"/>
      <c r="K116" s="56"/>
      <c r="L116" s="56"/>
      <c r="M116" s="56"/>
      <c r="N116" s="4"/>
      <c r="O116" s="4"/>
    </row>
    <row r="117" spans="5:15" s="3" customFormat="1" ht="15.75">
      <c r="E117" s="75"/>
      <c r="I117" s="55"/>
      <c r="J117" s="56"/>
      <c r="K117" s="56"/>
      <c r="L117" s="56"/>
      <c r="M117" s="56"/>
      <c r="N117" s="4"/>
      <c r="O117" s="4"/>
    </row>
    <row r="118" spans="1:15" s="3" customFormat="1" ht="37.5" customHeight="1">
      <c r="A118" s="158" t="s">
        <v>1</v>
      </c>
      <c r="B118" s="158" t="s">
        <v>2</v>
      </c>
      <c r="C118" s="158" t="s">
        <v>122</v>
      </c>
      <c r="D118" s="158" t="s">
        <v>4</v>
      </c>
      <c r="E118" s="175" t="s">
        <v>5</v>
      </c>
      <c r="F118" s="117"/>
      <c r="G118" s="158" t="s">
        <v>3</v>
      </c>
      <c r="H118" s="158"/>
      <c r="I118" s="158" t="s">
        <v>449</v>
      </c>
      <c r="J118" s="158"/>
      <c r="K118" s="158" t="s">
        <v>457</v>
      </c>
      <c r="L118" s="158"/>
      <c r="M118" s="124"/>
      <c r="N118" s="4"/>
      <c r="O118" s="4"/>
    </row>
    <row r="119" spans="1:15" s="3" customFormat="1" ht="63">
      <c r="A119" s="158"/>
      <c r="B119" s="158"/>
      <c r="C119" s="158"/>
      <c r="D119" s="158"/>
      <c r="E119" s="175"/>
      <c r="F119" s="117"/>
      <c r="G119" s="117" t="s">
        <v>350</v>
      </c>
      <c r="H119" s="117" t="s">
        <v>6</v>
      </c>
      <c r="I119" s="117" t="s">
        <v>448</v>
      </c>
      <c r="J119" s="117" t="s">
        <v>6</v>
      </c>
      <c r="K119" s="117" t="s">
        <v>452</v>
      </c>
      <c r="L119" s="117" t="s">
        <v>6</v>
      </c>
      <c r="M119" s="124"/>
      <c r="N119" s="4"/>
      <c r="O119" s="4"/>
    </row>
    <row r="120" spans="1:15" s="3" customFormat="1" ht="15.75">
      <c r="A120" s="117">
        <v>1</v>
      </c>
      <c r="B120" s="117">
        <v>2</v>
      </c>
      <c r="C120" s="117">
        <v>3</v>
      </c>
      <c r="D120" s="117"/>
      <c r="E120" s="121"/>
      <c r="F120" s="117"/>
      <c r="G120" s="117">
        <v>4</v>
      </c>
      <c r="H120" s="117">
        <v>5</v>
      </c>
      <c r="I120" s="17">
        <v>4</v>
      </c>
      <c r="J120" s="17">
        <v>5</v>
      </c>
      <c r="K120" s="17">
        <v>6</v>
      </c>
      <c r="L120" s="17">
        <v>7</v>
      </c>
      <c r="M120" s="23"/>
      <c r="N120" s="106">
        <v>1888</v>
      </c>
      <c r="O120" s="106">
        <v>5664</v>
      </c>
    </row>
    <row r="121" spans="1:15" s="3" customFormat="1" ht="15.75">
      <c r="A121" s="86" t="s">
        <v>7</v>
      </c>
      <c r="B121" s="86"/>
      <c r="C121" s="86"/>
      <c r="D121" s="86"/>
      <c r="E121" s="86"/>
      <c r="F121" s="86"/>
      <c r="G121" s="86"/>
      <c r="H121" s="86"/>
      <c r="I121" s="23"/>
      <c r="J121" s="23"/>
      <c r="K121" s="23"/>
      <c r="L121" s="23"/>
      <c r="M121" s="23"/>
      <c r="N121" s="106">
        <v>1888</v>
      </c>
      <c r="O121" s="106">
        <v>5664</v>
      </c>
    </row>
    <row r="122" spans="1:15" s="3" customFormat="1" ht="15.75">
      <c r="A122" s="117">
        <v>1</v>
      </c>
      <c r="B122" s="29" t="s">
        <v>45</v>
      </c>
      <c r="C122" s="22" t="s">
        <v>218</v>
      </c>
      <c r="D122" s="17">
        <v>1</v>
      </c>
      <c r="E122" s="74">
        <v>5</v>
      </c>
      <c r="F122" s="17">
        <f>E122-1</f>
        <v>4</v>
      </c>
      <c r="G122" s="44">
        <v>49000</v>
      </c>
      <c r="H122" s="36">
        <f>E122*G122</f>
        <v>245000</v>
      </c>
      <c r="I122" s="125">
        <f>G122*1.046</f>
        <v>51254</v>
      </c>
      <c r="J122" s="61">
        <f t="shared" si="21"/>
        <v>254016</v>
      </c>
      <c r="K122" s="61">
        <f>ROUNDDOWN(I122*1.04,0)</f>
        <v>53304</v>
      </c>
      <c r="L122" s="61">
        <f>G122+I122+K122*3</f>
        <v>260166</v>
      </c>
      <c r="M122" s="81">
        <f>J122*100/H122</f>
        <v>103.68</v>
      </c>
      <c r="N122" s="56">
        <f>K122-I122</f>
        <v>2050</v>
      </c>
      <c r="O122" s="56">
        <f>L122-J122</f>
        <v>6150</v>
      </c>
    </row>
    <row r="123" spans="1:15" s="3" customFormat="1" ht="15.75">
      <c r="A123" s="117">
        <v>2</v>
      </c>
      <c r="B123" s="29" t="s">
        <v>45</v>
      </c>
      <c r="C123" s="22" t="s">
        <v>220</v>
      </c>
      <c r="D123" s="17">
        <v>1</v>
      </c>
      <c r="E123" s="74">
        <v>5</v>
      </c>
      <c r="F123" s="17">
        <f>E123-1</f>
        <v>4</v>
      </c>
      <c r="G123" s="44">
        <v>49000</v>
      </c>
      <c r="H123" s="36">
        <f>E123*G123</f>
        <v>245000</v>
      </c>
      <c r="I123" s="125">
        <f>G123*1.046</f>
        <v>51254</v>
      </c>
      <c r="J123" s="61">
        <f t="shared" si="21"/>
        <v>254016</v>
      </c>
      <c r="K123" s="61">
        <f>ROUNDDOWN(I123*1.04,0)</f>
        <v>53304</v>
      </c>
      <c r="L123" s="61">
        <f>G123+I123+K123*3</f>
        <v>260166</v>
      </c>
      <c r="M123" s="81">
        <f>J123*100/H123</f>
        <v>103.68</v>
      </c>
      <c r="N123" s="56">
        <f>K123-I123</f>
        <v>2050</v>
      </c>
      <c r="O123" s="56">
        <f>L123-J123</f>
        <v>6150</v>
      </c>
    </row>
    <row r="124" spans="1:15" s="3" customFormat="1" ht="15.75">
      <c r="A124" s="4"/>
      <c r="B124" s="39"/>
      <c r="C124" s="4"/>
      <c r="D124" s="37"/>
      <c r="E124" s="76"/>
      <c r="F124" s="37"/>
      <c r="G124" s="37"/>
      <c r="H124" s="37"/>
      <c r="I124" s="55"/>
      <c r="J124" s="56"/>
      <c r="K124" s="56"/>
      <c r="L124" s="56"/>
      <c r="M124" s="56"/>
      <c r="N124" s="4"/>
      <c r="O124" s="4"/>
    </row>
    <row r="125" spans="1:15" s="3" customFormat="1" ht="15.75">
      <c r="A125" s="72" t="s">
        <v>341</v>
      </c>
      <c r="B125" s="72"/>
      <c r="C125" s="72"/>
      <c r="D125" s="72"/>
      <c r="E125" s="72"/>
      <c r="F125" s="72"/>
      <c r="G125" s="72"/>
      <c r="H125" s="72"/>
      <c r="I125" s="69"/>
      <c r="J125" s="56"/>
      <c r="K125" s="56"/>
      <c r="L125" s="56"/>
      <c r="M125" s="56"/>
      <c r="N125" s="4"/>
      <c r="O125" s="4"/>
    </row>
    <row r="126" spans="5:15" s="3" customFormat="1" ht="15.75">
      <c r="E126" s="75"/>
      <c r="I126" s="55"/>
      <c r="J126" s="56"/>
      <c r="K126" s="56"/>
      <c r="L126" s="56"/>
      <c r="M126" s="56"/>
      <c r="N126" s="4"/>
      <c r="O126" s="4"/>
    </row>
    <row r="127" spans="1:15" s="3" customFormat="1" ht="46.5" customHeight="1">
      <c r="A127" s="158" t="s">
        <v>1</v>
      </c>
      <c r="B127" s="158" t="s">
        <v>2</v>
      </c>
      <c r="C127" s="158" t="s">
        <v>122</v>
      </c>
      <c r="D127" s="158" t="s">
        <v>4</v>
      </c>
      <c r="E127" s="175" t="s">
        <v>5</v>
      </c>
      <c r="F127" s="117"/>
      <c r="G127" s="158" t="s">
        <v>3</v>
      </c>
      <c r="H127" s="158"/>
      <c r="I127" s="158" t="s">
        <v>449</v>
      </c>
      <c r="J127" s="158"/>
      <c r="K127" s="158" t="s">
        <v>457</v>
      </c>
      <c r="L127" s="158"/>
      <c r="M127" s="124"/>
      <c r="N127" s="4"/>
      <c r="O127" s="4"/>
    </row>
    <row r="128" spans="1:15" s="3" customFormat="1" ht="63">
      <c r="A128" s="158"/>
      <c r="B128" s="158"/>
      <c r="C128" s="158"/>
      <c r="D128" s="158"/>
      <c r="E128" s="175"/>
      <c r="F128" s="117"/>
      <c r="G128" s="117" t="s">
        <v>350</v>
      </c>
      <c r="H128" s="117" t="s">
        <v>6</v>
      </c>
      <c r="I128" s="117" t="s">
        <v>448</v>
      </c>
      <c r="J128" s="117" t="s">
        <v>6</v>
      </c>
      <c r="K128" s="117" t="s">
        <v>452</v>
      </c>
      <c r="L128" s="117" t="s">
        <v>6</v>
      </c>
      <c r="M128" s="124"/>
      <c r="N128" s="4"/>
      <c r="O128" s="4"/>
    </row>
    <row r="129" spans="1:15" s="3" customFormat="1" ht="15.75">
      <c r="A129" s="117">
        <v>1</v>
      </c>
      <c r="B129" s="117">
        <v>2</v>
      </c>
      <c r="C129" s="117">
        <v>3</v>
      </c>
      <c r="D129" s="117"/>
      <c r="E129" s="121"/>
      <c r="F129" s="117"/>
      <c r="G129" s="117">
        <v>4</v>
      </c>
      <c r="H129" s="43">
        <v>5</v>
      </c>
      <c r="I129" s="17">
        <v>4</v>
      </c>
      <c r="J129" s="17">
        <v>5</v>
      </c>
      <c r="K129" s="17">
        <v>6</v>
      </c>
      <c r="L129" s="17">
        <v>7</v>
      </c>
      <c r="M129" s="23"/>
      <c r="N129" s="4"/>
      <c r="O129" s="4"/>
    </row>
    <row r="130" spans="1:15" s="3" customFormat="1" ht="15.75">
      <c r="A130" s="82" t="s">
        <v>7</v>
      </c>
      <c r="B130" s="82"/>
      <c r="C130" s="82"/>
      <c r="D130" s="82"/>
      <c r="E130" s="82"/>
      <c r="F130" s="82"/>
      <c r="G130" s="82"/>
      <c r="H130" s="86"/>
      <c r="I130" s="23"/>
      <c r="J130" s="23"/>
      <c r="K130" s="23"/>
      <c r="L130" s="23"/>
      <c r="M130" s="23"/>
      <c r="N130" s="4"/>
      <c r="O130" s="4"/>
    </row>
    <row r="131" spans="1:15" s="3" customFormat="1" ht="31.5">
      <c r="A131" s="117">
        <v>1</v>
      </c>
      <c r="B131" s="29" t="s">
        <v>15</v>
      </c>
      <c r="C131" s="22" t="s">
        <v>142</v>
      </c>
      <c r="D131" s="17">
        <v>2</v>
      </c>
      <c r="E131" s="74">
        <v>5</v>
      </c>
      <c r="F131" s="17">
        <f aca="true" t="shared" si="23" ref="F131:F160">E131-1</f>
        <v>4</v>
      </c>
      <c r="G131" s="44">
        <v>48000</v>
      </c>
      <c r="H131" s="36">
        <f aca="true" t="shared" si="24" ref="H131:H160">E131*G131</f>
        <v>240000</v>
      </c>
      <c r="I131" s="125">
        <f>G131*1.046</f>
        <v>50208</v>
      </c>
      <c r="J131" s="61">
        <f t="shared" si="21"/>
        <v>248832</v>
      </c>
      <c r="K131" s="61">
        <f aca="true" t="shared" si="25" ref="K131:K160">ROUNDDOWN(I131*1.04,0)</f>
        <v>52216</v>
      </c>
      <c r="L131" s="61">
        <f>G131+I131+K131*3</f>
        <v>254856</v>
      </c>
      <c r="M131" s="81">
        <f aca="true" t="shared" si="26" ref="M131:M160">J131*100/H131</f>
        <v>103.68</v>
      </c>
      <c r="N131" s="56">
        <f aca="true" t="shared" si="27" ref="N131:O160">K131-I131</f>
        <v>2008</v>
      </c>
      <c r="O131" s="56">
        <f t="shared" si="27"/>
        <v>6024</v>
      </c>
    </row>
    <row r="132" spans="1:15" s="3" customFormat="1" ht="47.25">
      <c r="A132" s="117">
        <v>2</v>
      </c>
      <c r="B132" s="29" t="s">
        <v>17</v>
      </c>
      <c r="C132" s="22" t="s">
        <v>148</v>
      </c>
      <c r="D132" s="17">
        <v>2</v>
      </c>
      <c r="E132" s="74">
        <v>5</v>
      </c>
      <c r="F132" s="17">
        <f t="shared" si="23"/>
        <v>4</v>
      </c>
      <c r="G132" s="44">
        <v>40000</v>
      </c>
      <c r="H132" s="36">
        <f t="shared" si="24"/>
        <v>200000</v>
      </c>
      <c r="I132" s="125">
        <f aca="true" t="shared" si="28" ref="I132:I160">G132*1.046</f>
        <v>41840</v>
      </c>
      <c r="J132" s="61">
        <f t="shared" si="21"/>
        <v>207360</v>
      </c>
      <c r="K132" s="61">
        <f t="shared" si="25"/>
        <v>43513</v>
      </c>
      <c r="L132" s="61">
        <f aca="true" t="shared" si="29" ref="L132:L160">G132+I132+K132*3</f>
        <v>212379</v>
      </c>
      <c r="M132" s="81">
        <f t="shared" si="26"/>
        <v>103.68</v>
      </c>
      <c r="N132" s="56">
        <f t="shared" si="27"/>
        <v>1673</v>
      </c>
      <c r="O132" s="56">
        <f t="shared" si="27"/>
        <v>5019</v>
      </c>
    </row>
    <row r="133" spans="1:15" s="3" customFormat="1" ht="31.5">
      <c r="A133" s="117">
        <v>3</v>
      </c>
      <c r="B133" s="29" t="s">
        <v>20</v>
      </c>
      <c r="C133" s="22" t="s">
        <v>154</v>
      </c>
      <c r="D133" s="17">
        <v>2</v>
      </c>
      <c r="E133" s="74">
        <v>5</v>
      </c>
      <c r="F133" s="17">
        <f t="shared" si="23"/>
        <v>4</v>
      </c>
      <c r="G133" s="44">
        <v>40000</v>
      </c>
      <c r="H133" s="36">
        <f t="shared" si="24"/>
        <v>200000</v>
      </c>
      <c r="I133" s="125">
        <f t="shared" si="28"/>
        <v>41840</v>
      </c>
      <c r="J133" s="61">
        <f t="shared" si="21"/>
        <v>207360</v>
      </c>
      <c r="K133" s="61">
        <f t="shared" si="25"/>
        <v>43513</v>
      </c>
      <c r="L133" s="61">
        <f t="shared" si="29"/>
        <v>212379</v>
      </c>
      <c r="M133" s="81">
        <f t="shared" si="26"/>
        <v>103.68</v>
      </c>
      <c r="N133" s="56">
        <f t="shared" si="27"/>
        <v>1673</v>
      </c>
      <c r="O133" s="56">
        <f t="shared" si="27"/>
        <v>5019</v>
      </c>
    </row>
    <row r="134" spans="1:15" s="3" customFormat="1" ht="31.5">
      <c r="A134" s="117">
        <v>4</v>
      </c>
      <c r="B134" s="29" t="s">
        <v>21</v>
      </c>
      <c r="C134" s="22" t="s">
        <v>156</v>
      </c>
      <c r="D134" s="17">
        <v>2</v>
      </c>
      <c r="E134" s="74">
        <v>5</v>
      </c>
      <c r="F134" s="17">
        <f t="shared" si="23"/>
        <v>4</v>
      </c>
      <c r="G134" s="44">
        <v>48000</v>
      </c>
      <c r="H134" s="36">
        <f t="shared" si="24"/>
        <v>240000</v>
      </c>
      <c r="I134" s="125">
        <f t="shared" si="28"/>
        <v>50208</v>
      </c>
      <c r="J134" s="61">
        <f t="shared" si="21"/>
        <v>248832</v>
      </c>
      <c r="K134" s="61">
        <f t="shared" si="25"/>
        <v>52216</v>
      </c>
      <c r="L134" s="61">
        <f t="shared" si="29"/>
        <v>254856</v>
      </c>
      <c r="M134" s="81">
        <f t="shared" si="26"/>
        <v>103.68</v>
      </c>
      <c r="N134" s="56">
        <f t="shared" si="27"/>
        <v>2008</v>
      </c>
      <c r="O134" s="56">
        <f t="shared" si="27"/>
        <v>6024</v>
      </c>
    </row>
    <row r="135" spans="1:15" s="3" customFormat="1" ht="15.75">
      <c r="A135" s="117">
        <v>5</v>
      </c>
      <c r="B135" s="29" t="s">
        <v>22</v>
      </c>
      <c r="C135" s="22" t="s">
        <v>158</v>
      </c>
      <c r="D135" s="17">
        <v>2</v>
      </c>
      <c r="E135" s="74">
        <v>5</v>
      </c>
      <c r="F135" s="17">
        <f t="shared" si="23"/>
        <v>4</v>
      </c>
      <c r="G135" s="44">
        <v>48000</v>
      </c>
      <c r="H135" s="36">
        <f t="shared" si="24"/>
        <v>240000</v>
      </c>
      <c r="I135" s="125">
        <f t="shared" si="28"/>
        <v>50208</v>
      </c>
      <c r="J135" s="61">
        <f t="shared" si="21"/>
        <v>248832</v>
      </c>
      <c r="K135" s="61">
        <f t="shared" si="25"/>
        <v>52216</v>
      </c>
      <c r="L135" s="61">
        <f t="shared" si="29"/>
        <v>254856</v>
      </c>
      <c r="M135" s="81">
        <f t="shared" si="26"/>
        <v>103.68</v>
      </c>
      <c r="N135" s="56">
        <f t="shared" si="27"/>
        <v>2008</v>
      </c>
      <c r="O135" s="56">
        <f t="shared" si="27"/>
        <v>6024</v>
      </c>
    </row>
    <row r="136" spans="1:15" s="3" customFormat="1" ht="31.5">
      <c r="A136" s="117">
        <v>6</v>
      </c>
      <c r="B136" s="29" t="s">
        <v>22</v>
      </c>
      <c r="C136" s="22" t="s">
        <v>160</v>
      </c>
      <c r="D136" s="17">
        <v>2</v>
      </c>
      <c r="E136" s="74">
        <v>5</v>
      </c>
      <c r="F136" s="17">
        <f t="shared" si="23"/>
        <v>4</v>
      </c>
      <c r="G136" s="44">
        <v>48000</v>
      </c>
      <c r="H136" s="36">
        <f t="shared" si="24"/>
        <v>240000</v>
      </c>
      <c r="I136" s="125">
        <f t="shared" si="28"/>
        <v>50208</v>
      </c>
      <c r="J136" s="61">
        <f t="shared" si="21"/>
        <v>248832</v>
      </c>
      <c r="K136" s="61">
        <f t="shared" si="25"/>
        <v>52216</v>
      </c>
      <c r="L136" s="61">
        <f t="shared" si="29"/>
        <v>254856</v>
      </c>
      <c r="M136" s="81">
        <f t="shared" si="26"/>
        <v>103.68</v>
      </c>
      <c r="N136" s="56">
        <f t="shared" si="27"/>
        <v>2008</v>
      </c>
      <c r="O136" s="56">
        <f t="shared" si="27"/>
        <v>6024</v>
      </c>
    </row>
    <row r="137" spans="1:15" s="3" customFormat="1" ht="31.5">
      <c r="A137" s="117">
        <v>7</v>
      </c>
      <c r="B137" s="29" t="s">
        <v>22</v>
      </c>
      <c r="C137" s="22" t="s">
        <v>162</v>
      </c>
      <c r="D137" s="17">
        <v>2</v>
      </c>
      <c r="E137" s="74">
        <v>5</v>
      </c>
      <c r="F137" s="17">
        <f t="shared" si="23"/>
        <v>4</v>
      </c>
      <c r="G137" s="44">
        <v>48000</v>
      </c>
      <c r="H137" s="36">
        <f t="shared" si="24"/>
        <v>240000</v>
      </c>
      <c r="I137" s="125">
        <f t="shared" si="28"/>
        <v>50208</v>
      </c>
      <c r="J137" s="61">
        <f t="shared" si="21"/>
        <v>248832</v>
      </c>
      <c r="K137" s="61">
        <f t="shared" si="25"/>
        <v>52216</v>
      </c>
      <c r="L137" s="61">
        <f t="shared" si="29"/>
        <v>254856</v>
      </c>
      <c r="M137" s="81">
        <f t="shared" si="26"/>
        <v>103.68</v>
      </c>
      <c r="N137" s="56">
        <f t="shared" si="27"/>
        <v>2008</v>
      </c>
      <c r="O137" s="56">
        <f t="shared" si="27"/>
        <v>6024</v>
      </c>
    </row>
    <row r="138" spans="1:15" s="3" customFormat="1" ht="31.5">
      <c r="A138" s="117">
        <v>8</v>
      </c>
      <c r="B138" s="29" t="s">
        <v>22</v>
      </c>
      <c r="C138" s="22" t="s">
        <v>166</v>
      </c>
      <c r="D138" s="17">
        <v>2</v>
      </c>
      <c r="E138" s="74">
        <v>5</v>
      </c>
      <c r="F138" s="17">
        <f t="shared" si="23"/>
        <v>4</v>
      </c>
      <c r="G138" s="44">
        <v>48000</v>
      </c>
      <c r="H138" s="36">
        <f t="shared" si="24"/>
        <v>240000</v>
      </c>
      <c r="I138" s="125">
        <f t="shared" si="28"/>
        <v>50208</v>
      </c>
      <c r="J138" s="61">
        <f t="shared" si="21"/>
        <v>248832</v>
      </c>
      <c r="K138" s="61">
        <f t="shared" si="25"/>
        <v>52216</v>
      </c>
      <c r="L138" s="61">
        <f t="shared" si="29"/>
        <v>254856</v>
      </c>
      <c r="M138" s="81">
        <f t="shared" si="26"/>
        <v>103.68</v>
      </c>
      <c r="N138" s="56">
        <f t="shared" si="27"/>
        <v>2008</v>
      </c>
      <c r="O138" s="56">
        <f t="shared" si="27"/>
        <v>6024</v>
      </c>
    </row>
    <row r="139" spans="1:15" s="3" customFormat="1" ht="31.5">
      <c r="A139" s="117">
        <v>9</v>
      </c>
      <c r="B139" s="29" t="s">
        <v>23</v>
      </c>
      <c r="C139" s="22" t="s">
        <v>168</v>
      </c>
      <c r="D139" s="17">
        <v>2</v>
      </c>
      <c r="E139" s="74">
        <v>5</v>
      </c>
      <c r="F139" s="17">
        <f t="shared" si="23"/>
        <v>4</v>
      </c>
      <c r="G139" s="44">
        <v>48000</v>
      </c>
      <c r="H139" s="36">
        <f t="shared" si="24"/>
        <v>240000</v>
      </c>
      <c r="I139" s="125">
        <f t="shared" si="28"/>
        <v>50208</v>
      </c>
      <c r="J139" s="61">
        <f t="shared" si="21"/>
        <v>248832</v>
      </c>
      <c r="K139" s="61">
        <f t="shared" si="25"/>
        <v>52216</v>
      </c>
      <c r="L139" s="61">
        <f t="shared" si="29"/>
        <v>254856</v>
      </c>
      <c r="M139" s="81">
        <f t="shared" si="26"/>
        <v>103.68</v>
      </c>
      <c r="N139" s="56">
        <f t="shared" si="27"/>
        <v>2008</v>
      </c>
      <c r="O139" s="56">
        <f t="shared" si="27"/>
        <v>6024</v>
      </c>
    </row>
    <row r="140" spans="1:15" s="3" customFormat="1" ht="15.75">
      <c r="A140" s="117">
        <v>10</v>
      </c>
      <c r="B140" s="29" t="s">
        <v>26</v>
      </c>
      <c r="C140" s="22" t="s">
        <v>176</v>
      </c>
      <c r="D140" s="17">
        <v>2</v>
      </c>
      <c r="E140" s="74">
        <v>5</v>
      </c>
      <c r="F140" s="17">
        <f t="shared" si="23"/>
        <v>4</v>
      </c>
      <c r="G140" s="44">
        <v>48000</v>
      </c>
      <c r="H140" s="36">
        <f t="shared" si="24"/>
        <v>240000</v>
      </c>
      <c r="I140" s="125">
        <f t="shared" si="28"/>
        <v>50208</v>
      </c>
      <c r="J140" s="61">
        <f t="shared" si="21"/>
        <v>248832</v>
      </c>
      <c r="K140" s="61">
        <f t="shared" si="25"/>
        <v>52216</v>
      </c>
      <c r="L140" s="61">
        <f t="shared" si="29"/>
        <v>254856</v>
      </c>
      <c r="M140" s="81">
        <f t="shared" si="26"/>
        <v>103.68</v>
      </c>
      <c r="N140" s="56">
        <f t="shared" si="27"/>
        <v>2008</v>
      </c>
      <c r="O140" s="56">
        <f t="shared" si="27"/>
        <v>6024</v>
      </c>
    </row>
    <row r="141" spans="1:15" s="3" customFormat="1" ht="31.5">
      <c r="A141" s="117">
        <v>11</v>
      </c>
      <c r="B141" s="29" t="s">
        <v>27</v>
      </c>
      <c r="C141" s="22" t="s">
        <v>178</v>
      </c>
      <c r="D141" s="17">
        <v>2</v>
      </c>
      <c r="E141" s="74">
        <v>5</v>
      </c>
      <c r="F141" s="17">
        <f t="shared" si="23"/>
        <v>4</v>
      </c>
      <c r="G141" s="44">
        <v>48000</v>
      </c>
      <c r="H141" s="36">
        <f t="shared" si="24"/>
        <v>240000</v>
      </c>
      <c r="I141" s="125">
        <f t="shared" si="28"/>
        <v>50208</v>
      </c>
      <c r="J141" s="61">
        <f t="shared" si="21"/>
        <v>248832</v>
      </c>
      <c r="K141" s="61">
        <f t="shared" si="25"/>
        <v>52216</v>
      </c>
      <c r="L141" s="61">
        <f t="shared" si="29"/>
        <v>254856</v>
      </c>
      <c r="M141" s="81">
        <f t="shared" si="26"/>
        <v>103.68</v>
      </c>
      <c r="N141" s="56">
        <f t="shared" si="27"/>
        <v>2008</v>
      </c>
      <c r="O141" s="56">
        <f t="shared" si="27"/>
        <v>6024</v>
      </c>
    </row>
    <row r="142" spans="1:15" s="3" customFormat="1" ht="15.75">
      <c r="A142" s="117">
        <v>12</v>
      </c>
      <c r="B142" s="29" t="s">
        <v>36</v>
      </c>
      <c r="C142" s="22" t="s">
        <v>196</v>
      </c>
      <c r="D142" s="17">
        <v>1</v>
      </c>
      <c r="E142" s="74">
        <v>5</v>
      </c>
      <c r="F142" s="17">
        <f t="shared" si="23"/>
        <v>4</v>
      </c>
      <c r="G142" s="44">
        <v>45000</v>
      </c>
      <c r="H142" s="36">
        <f t="shared" si="24"/>
        <v>225000</v>
      </c>
      <c r="I142" s="125">
        <f t="shared" si="28"/>
        <v>47070</v>
      </c>
      <c r="J142" s="61">
        <f t="shared" si="21"/>
        <v>233280</v>
      </c>
      <c r="K142" s="61">
        <f t="shared" si="25"/>
        <v>48952</v>
      </c>
      <c r="L142" s="61">
        <f t="shared" si="29"/>
        <v>238926</v>
      </c>
      <c r="M142" s="81">
        <f t="shared" si="26"/>
        <v>103.68</v>
      </c>
      <c r="N142" s="56">
        <f t="shared" si="27"/>
        <v>1882</v>
      </c>
      <c r="O142" s="56">
        <f t="shared" si="27"/>
        <v>5646</v>
      </c>
    </row>
    <row r="143" spans="1:15" s="3" customFormat="1" ht="15.75">
      <c r="A143" s="117">
        <v>13</v>
      </c>
      <c r="B143" s="29" t="s">
        <v>37</v>
      </c>
      <c r="C143" s="22" t="s">
        <v>200</v>
      </c>
      <c r="D143" s="17">
        <v>1</v>
      </c>
      <c r="E143" s="74">
        <v>5</v>
      </c>
      <c r="F143" s="17">
        <f t="shared" si="23"/>
        <v>4</v>
      </c>
      <c r="G143" s="44">
        <v>40000</v>
      </c>
      <c r="H143" s="36">
        <f t="shared" si="24"/>
        <v>200000</v>
      </c>
      <c r="I143" s="125">
        <f t="shared" si="28"/>
        <v>41840</v>
      </c>
      <c r="J143" s="61">
        <f t="shared" si="21"/>
        <v>207360</v>
      </c>
      <c r="K143" s="61">
        <f t="shared" si="25"/>
        <v>43513</v>
      </c>
      <c r="L143" s="61">
        <f t="shared" si="29"/>
        <v>212379</v>
      </c>
      <c r="M143" s="81">
        <f t="shared" si="26"/>
        <v>103.68</v>
      </c>
      <c r="N143" s="56">
        <f t="shared" si="27"/>
        <v>1673</v>
      </c>
      <c r="O143" s="56">
        <f t="shared" si="27"/>
        <v>5019</v>
      </c>
    </row>
    <row r="144" spans="1:15" s="3" customFormat="1" ht="15.75">
      <c r="A144" s="117">
        <v>14</v>
      </c>
      <c r="B144" s="29" t="s">
        <v>37</v>
      </c>
      <c r="C144" s="22" t="s">
        <v>342</v>
      </c>
      <c r="D144" s="17">
        <v>1</v>
      </c>
      <c r="E144" s="74">
        <v>5</v>
      </c>
      <c r="F144" s="17">
        <f t="shared" si="23"/>
        <v>4</v>
      </c>
      <c r="G144" s="44">
        <v>40000</v>
      </c>
      <c r="H144" s="36">
        <f t="shared" si="24"/>
        <v>200000</v>
      </c>
      <c r="I144" s="125">
        <f t="shared" si="28"/>
        <v>41840</v>
      </c>
      <c r="J144" s="61">
        <f t="shared" si="21"/>
        <v>207360</v>
      </c>
      <c r="K144" s="61">
        <f t="shared" si="25"/>
        <v>43513</v>
      </c>
      <c r="L144" s="61">
        <f t="shared" si="29"/>
        <v>212379</v>
      </c>
      <c r="M144" s="81">
        <f t="shared" si="26"/>
        <v>103.68</v>
      </c>
      <c r="N144" s="56">
        <f t="shared" si="27"/>
        <v>1673</v>
      </c>
      <c r="O144" s="56">
        <f t="shared" si="27"/>
        <v>5019</v>
      </c>
    </row>
    <row r="145" spans="1:15" s="3" customFormat="1" ht="15.75">
      <c r="A145" s="117">
        <v>15</v>
      </c>
      <c r="B145" s="29" t="s">
        <v>37</v>
      </c>
      <c r="C145" s="22" t="s">
        <v>198</v>
      </c>
      <c r="D145" s="17">
        <v>1</v>
      </c>
      <c r="E145" s="74">
        <v>5</v>
      </c>
      <c r="F145" s="17">
        <f t="shared" si="23"/>
        <v>4</v>
      </c>
      <c r="G145" s="44">
        <v>40000</v>
      </c>
      <c r="H145" s="36">
        <f t="shared" si="24"/>
        <v>200000</v>
      </c>
      <c r="I145" s="125">
        <f t="shared" si="28"/>
        <v>41840</v>
      </c>
      <c r="J145" s="61">
        <f t="shared" si="21"/>
        <v>207360</v>
      </c>
      <c r="K145" s="61">
        <f t="shared" si="25"/>
        <v>43513</v>
      </c>
      <c r="L145" s="61">
        <f t="shared" si="29"/>
        <v>212379</v>
      </c>
      <c r="M145" s="81">
        <f t="shared" si="26"/>
        <v>103.68</v>
      </c>
      <c r="N145" s="56">
        <f t="shared" si="27"/>
        <v>1673</v>
      </c>
      <c r="O145" s="56">
        <f t="shared" si="27"/>
        <v>5019</v>
      </c>
    </row>
    <row r="146" spans="1:15" s="3" customFormat="1" ht="31.5">
      <c r="A146" s="117">
        <v>16</v>
      </c>
      <c r="B146" s="29" t="s">
        <v>37</v>
      </c>
      <c r="C146" s="22" t="s">
        <v>343</v>
      </c>
      <c r="D146" s="17">
        <v>1</v>
      </c>
      <c r="E146" s="74">
        <v>5</v>
      </c>
      <c r="F146" s="17">
        <f t="shared" si="23"/>
        <v>4</v>
      </c>
      <c r="G146" s="44">
        <v>40000</v>
      </c>
      <c r="H146" s="36">
        <f t="shared" si="24"/>
        <v>200000</v>
      </c>
      <c r="I146" s="125">
        <f t="shared" si="28"/>
        <v>41840</v>
      </c>
      <c r="J146" s="61">
        <f t="shared" si="21"/>
        <v>207360</v>
      </c>
      <c r="K146" s="61">
        <f t="shared" si="25"/>
        <v>43513</v>
      </c>
      <c r="L146" s="61">
        <f t="shared" si="29"/>
        <v>212379</v>
      </c>
      <c r="M146" s="81">
        <f t="shared" si="26"/>
        <v>103.68</v>
      </c>
      <c r="N146" s="56">
        <f t="shared" si="27"/>
        <v>1673</v>
      </c>
      <c r="O146" s="56">
        <f t="shared" si="27"/>
        <v>5019</v>
      </c>
    </row>
    <row r="147" spans="1:15" s="3" customFormat="1" ht="15.75">
      <c r="A147" s="117">
        <v>17</v>
      </c>
      <c r="B147" s="29" t="s">
        <v>38</v>
      </c>
      <c r="C147" s="22" t="s">
        <v>204</v>
      </c>
      <c r="D147" s="17">
        <v>1</v>
      </c>
      <c r="E147" s="74">
        <v>5</v>
      </c>
      <c r="F147" s="17">
        <f t="shared" si="23"/>
        <v>4</v>
      </c>
      <c r="G147" s="44">
        <v>40000</v>
      </c>
      <c r="H147" s="36">
        <f t="shared" si="24"/>
        <v>200000</v>
      </c>
      <c r="I147" s="125">
        <f t="shared" si="28"/>
        <v>41840</v>
      </c>
      <c r="J147" s="61">
        <f t="shared" si="21"/>
        <v>207360</v>
      </c>
      <c r="K147" s="61">
        <f t="shared" si="25"/>
        <v>43513</v>
      </c>
      <c r="L147" s="61">
        <f t="shared" si="29"/>
        <v>212379</v>
      </c>
      <c r="M147" s="81">
        <f t="shared" si="26"/>
        <v>103.68</v>
      </c>
      <c r="N147" s="56">
        <f t="shared" si="27"/>
        <v>1673</v>
      </c>
      <c r="O147" s="56">
        <f t="shared" si="27"/>
        <v>5019</v>
      </c>
    </row>
    <row r="148" spans="1:15" s="3" customFormat="1" ht="31.5">
      <c r="A148" s="117">
        <v>18</v>
      </c>
      <c r="B148" s="29" t="s">
        <v>39</v>
      </c>
      <c r="C148" s="22" t="s">
        <v>206</v>
      </c>
      <c r="D148" s="17">
        <v>1</v>
      </c>
      <c r="E148" s="74">
        <v>5</v>
      </c>
      <c r="F148" s="17">
        <f t="shared" si="23"/>
        <v>4</v>
      </c>
      <c r="G148" s="44">
        <v>40000</v>
      </c>
      <c r="H148" s="36">
        <f t="shared" si="24"/>
        <v>200000</v>
      </c>
      <c r="I148" s="125">
        <f t="shared" si="28"/>
        <v>41840</v>
      </c>
      <c r="J148" s="61">
        <f t="shared" si="21"/>
        <v>207360</v>
      </c>
      <c r="K148" s="61">
        <f t="shared" si="25"/>
        <v>43513</v>
      </c>
      <c r="L148" s="61">
        <f t="shared" si="29"/>
        <v>212379</v>
      </c>
      <c r="M148" s="81">
        <f t="shared" si="26"/>
        <v>103.68</v>
      </c>
      <c r="N148" s="56">
        <f t="shared" si="27"/>
        <v>1673</v>
      </c>
      <c r="O148" s="56">
        <f t="shared" si="27"/>
        <v>5019</v>
      </c>
    </row>
    <row r="149" spans="1:15" s="3" customFormat="1" ht="31.5">
      <c r="A149" s="117">
        <v>19</v>
      </c>
      <c r="B149" s="29" t="s">
        <v>40</v>
      </c>
      <c r="C149" s="22" t="s">
        <v>208</v>
      </c>
      <c r="D149" s="17">
        <v>1</v>
      </c>
      <c r="E149" s="74">
        <v>5</v>
      </c>
      <c r="F149" s="17">
        <f t="shared" si="23"/>
        <v>4</v>
      </c>
      <c r="G149" s="44">
        <v>40000</v>
      </c>
      <c r="H149" s="36">
        <f t="shared" si="24"/>
        <v>200000</v>
      </c>
      <c r="I149" s="125">
        <f t="shared" si="28"/>
        <v>41840</v>
      </c>
      <c r="J149" s="61">
        <f t="shared" si="21"/>
        <v>207360</v>
      </c>
      <c r="K149" s="61">
        <f t="shared" si="25"/>
        <v>43513</v>
      </c>
      <c r="L149" s="61">
        <f t="shared" si="29"/>
        <v>212379</v>
      </c>
      <c r="M149" s="81">
        <f t="shared" si="26"/>
        <v>103.68</v>
      </c>
      <c r="N149" s="56">
        <f t="shared" si="27"/>
        <v>1673</v>
      </c>
      <c r="O149" s="56">
        <f t="shared" si="27"/>
        <v>5019</v>
      </c>
    </row>
    <row r="150" spans="1:15" s="3" customFormat="1" ht="15.75">
      <c r="A150" s="117">
        <v>20</v>
      </c>
      <c r="B150" s="29" t="s">
        <v>42</v>
      </c>
      <c r="C150" s="22" t="s">
        <v>212</v>
      </c>
      <c r="D150" s="17">
        <v>1</v>
      </c>
      <c r="E150" s="74">
        <v>5</v>
      </c>
      <c r="F150" s="17">
        <f t="shared" si="23"/>
        <v>4</v>
      </c>
      <c r="G150" s="44">
        <v>40000</v>
      </c>
      <c r="H150" s="36">
        <f t="shared" si="24"/>
        <v>200000</v>
      </c>
      <c r="I150" s="125">
        <f t="shared" si="28"/>
        <v>41840</v>
      </c>
      <c r="J150" s="61">
        <f t="shared" si="21"/>
        <v>207360</v>
      </c>
      <c r="K150" s="61">
        <f t="shared" si="25"/>
        <v>43513</v>
      </c>
      <c r="L150" s="61">
        <f t="shared" si="29"/>
        <v>212379</v>
      </c>
      <c r="M150" s="81">
        <f t="shared" si="26"/>
        <v>103.68</v>
      </c>
      <c r="N150" s="56">
        <f t="shared" si="27"/>
        <v>1673</v>
      </c>
      <c r="O150" s="56">
        <f t="shared" si="27"/>
        <v>5019</v>
      </c>
    </row>
    <row r="151" spans="1:15" s="3" customFormat="1" ht="31.5">
      <c r="A151" s="117">
        <v>21</v>
      </c>
      <c r="B151" s="29" t="s">
        <v>344</v>
      </c>
      <c r="C151" s="22" t="s">
        <v>345</v>
      </c>
      <c r="D151" s="17">
        <v>1</v>
      </c>
      <c r="E151" s="74">
        <v>5</v>
      </c>
      <c r="F151" s="17">
        <f t="shared" si="23"/>
        <v>4</v>
      </c>
      <c r="G151" s="44">
        <v>40000</v>
      </c>
      <c r="H151" s="36">
        <f t="shared" si="24"/>
        <v>200000</v>
      </c>
      <c r="I151" s="125">
        <f t="shared" si="28"/>
        <v>41840</v>
      </c>
      <c r="J151" s="61">
        <f t="shared" si="21"/>
        <v>207360</v>
      </c>
      <c r="K151" s="61">
        <f t="shared" si="25"/>
        <v>43513</v>
      </c>
      <c r="L151" s="61">
        <f t="shared" si="29"/>
        <v>212379</v>
      </c>
      <c r="M151" s="81">
        <f t="shared" si="26"/>
        <v>103.68</v>
      </c>
      <c r="N151" s="56">
        <f t="shared" si="27"/>
        <v>1673</v>
      </c>
      <c r="O151" s="56">
        <f t="shared" si="27"/>
        <v>5019</v>
      </c>
    </row>
    <row r="152" spans="1:15" s="3" customFormat="1" ht="15.75">
      <c r="A152" s="117">
        <v>22</v>
      </c>
      <c r="B152" s="29" t="s">
        <v>50</v>
      </c>
      <c r="C152" s="22" t="s">
        <v>51</v>
      </c>
      <c r="D152" s="17">
        <v>1</v>
      </c>
      <c r="E152" s="74">
        <v>5</v>
      </c>
      <c r="F152" s="17">
        <f t="shared" si="23"/>
        <v>4</v>
      </c>
      <c r="G152" s="44">
        <v>40000</v>
      </c>
      <c r="H152" s="36">
        <f t="shared" si="24"/>
        <v>200000</v>
      </c>
      <c r="I152" s="125">
        <f t="shared" si="28"/>
        <v>41840</v>
      </c>
      <c r="J152" s="61">
        <f t="shared" si="21"/>
        <v>207360</v>
      </c>
      <c r="K152" s="61">
        <f t="shared" si="25"/>
        <v>43513</v>
      </c>
      <c r="L152" s="61">
        <f t="shared" si="29"/>
        <v>212379</v>
      </c>
      <c r="M152" s="81">
        <f t="shared" si="26"/>
        <v>103.68</v>
      </c>
      <c r="N152" s="56">
        <f t="shared" si="27"/>
        <v>1673</v>
      </c>
      <c r="O152" s="56">
        <f t="shared" si="27"/>
        <v>5019</v>
      </c>
    </row>
    <row r="153" spans="1:15" s="3" customFormat="1" ht="15.75">
      <c r="A153" s="117">
        <v>23</v>
      </c>
      <c r="B153" s="29" t="s">
        <v>50</v>
      </c>
      <c r="C153" s="22" t="s">
        <v>346</v>
      </c>
      <c r="D153" s="17">
        <v>1</v>
      </c>
      <c r="E153" s="74">
        <v>5</v>
      </c>
      <c r="F153" s="17">
        <f t="shared" si="23"/>
        <v>4</v>
      </c>
      <c r="G153" s="44">
        <v>40000</v>
      </c>
      <c r="H153" s="36">
        <f t="shared" si="24"/>
        <v>200000</v>
      </c>
      <c r="I153" s="125">
        <f t="shared" si="28"/>
        <v>41840</v>
      </c>
      <c r="J153" s="61">
        <f t="shared" si="21"/>
        <v>207360</v>
      </c>
      <c r="K153" s="61">
        <f t="shared" si="25"/>
        <v>43513</v>
      </c>
      <c r="L153" s="61">
        <f t="shared" si="29"/>
        <v>212379</v>
      </c>
      <c r="M153" s="81">
        <f t="shared" si="26"/>
        <v>103.68</v>
      </c>
      <c r="N153" s="56">
        <f t="shared" si="27"/>
        <v>1673</v>
      </c>
      <c r="O153" s="56">
        <f t="shared" si="27"/>
        <v>5019</v>
      </c>
    </row>
    <row r="154" spans="1:15" s="3" customFormat="1" ht="15.75">
      <c r="A154" s="117">
        <v>24</v>
      </c>
      <c r="B154" s="29" t="s">
        <v>50</v>
      </c>
      <c r="C154" s="22" t="s">
        <v>347</v>
      </c>
      <c r="D154" s="17">
        <v>1</v>
      </c>
      <c r="E154" s="74">
        <v>5</v>
      </c>
      <c r="F154" s="17">
        <f t="shared" si="23"/>
        <v>4</v>
      </c>
      <c r="G154" s="44">
        <v>40000</v>
      </c>
      <c r="H154" s="36">
        <f t="shared" si="24"/>
        <v>200000</v>
      </c>
      <c r="I154" s="125">
        <f t="shared" si="28"/>
        <v>41840</v>
      </c>
      <c r="J154" s="61">
        <f t="shared" si="21"/>
        <v>207360</v>
      </c>
      <c r="K154" s="61">
        <f t="shared" si="25"/>
        <v>43513</v>
      </c>
      <c r="L154" s="61">
        <f t="shared" si="29"/>
        <v>212379</v>
      </c>
      <c r="M154" s="81">
        <f t="shared" si="26"/>
        <v>103.68</v>
      </c>
      <c r="N154" s="56">
        <f t="shared" si="27"/>
        <v>1673</v>
      </c>
      <c r="O154" s="56">
        <f t="shared" si="27"/>
        <v>5019</v>
      </c>
    </row>
    <row r="155" spans="1:15" s="3" customFormat="1" ht="31.5">
      <c r="A155" s="117">
        <v>25</v>
      </c>
      <c r="B155" s="29" t="s">
        <v>52</v>
      </c>
      <c r="C155" s="22" t="s">
        <v>230</v>
      </c>
      <c r="D155" s="17">
        <v>1</v>
      </c>
      <c r="E155" s="74">
        <v>5</v>
      </c>
      <c r="F155" s="17">
        <f t="shared" si="23"/>
        <v>4</v>
      </c>
      <c r="G155" s="44">
        <v>40000</v>
      </c>
      <c r="H155" s="36">
        <f t="shared" si="24"/>
        <v>200000</v>
      </c>
      <c r="I155" s="125">
        <f t="shared" si="28"/>
        <v>41840</v>
      </c>
      <c r="J155" s="61">
        <f t="shared" si="21"/>
        <v>207360</v>
      </c>
      <c r="K155" s="61">
        <f t="shared" si="25"/>
        <v>43513</v>
      </c>
      <c r="L155" s="61">
        <f t="shared" si="29"/>
        <v>212379</v>
      </c>
      <c r="M155" s="81">
        <f t="shared" si="26"/>
        <v>103.68</v>
      </c>
      <c r="N155" s="56">
        <f t="shared" si="27"/>
        <v>1673</v>
      </c>
      <c r="O155" s="56">
        <f t="shared" si="27"/>
        <v>5019</v>
      </c>
    </row>
    <row r="156" spans="1:15" s="3" customFormat="1" ht="15.75">
      <c r="A156" s="117">
        <v>26</v>
      </c>
      <c r="B156" s="29" t="s">
        <v>53</v>
      </c>
      <c r="C156" s="22" t="s">
        <v>232</v>
      </c>
      <c r="D156" s="17">
        <v>1</v>
      </c>
      <c r="E156" s="74">
        <v>5</v>
      </c>
      <c r="F156" s="17">
        <f t="shared" si="23"/>
        <v>4</v>
      </c>
      <c r="G156" s="44">
        <v>48000</v>
      </c>
      <c r="H156" s="36">
        <f t="shared" si="24"/>
        <v>240000</v>
      </c>
      <c r="I156" s="125">
        <f t="shared" si="28"/>
        <v>50208</v>
      </c>
      <c r="J156" s="61">
        <f t="shared" si="21"/>
        <v>248832</v>
      </c>
      <c r="K156" s="61">
        <f t="shared" si="25"/>
        <v>52216</v>
      </c>
      <c r="L156" s="61">
        <f t="shared" si="29"/>
        <v>254856</v>
      </c>
      <c r="M156" s="81">
        <f t="shared" si="26"/>
        <v>103.68</v>
      </c>
      <c r="N156" s="56">
        <f t="shared" si="27"/>
        <v>2008</v>
      </c>
      <c r="O156" s="56">
        <f t="shared" si="27"/>
        <v>6024</v>
      </c>
    </row>
    <row r="157" spans="1:15" s="3" customFormat="1" ht="31.5">
      <c r="A157" s="117">
        <v>27</v>
      </c>
      <c r="B157" s="29" t="s">
        <v>55</v>
      </c>
      <c r="C157" s="22" t="s">
        <v>258</v>
      </c>
      <c r="D157" s="17">
        <v>1</v>
      </c>
      <c r="E157" s="74">
        <v>5</v>
      </c>
      <c r="F157" s="17">
        <f t="shared" si="23"/>
        <v>4</v>
      </c>
      <c r="G157" s="44">
        <v>40000</v>
      </c>
      <c r="H157" s="36">
        <f t="shared" si="24"/>
        <v>200000</v>
      </c>
      <c r="I157" s="125">
        <f t="shared" si="28"/>
        <v>41840</v>
      </c>
      <c r="J157" s="61">
        <f t="shared" si="21"/>
        <v>207360</v>
      </c>
      <c r="K157" s="61">
        <f t="shared" si="25"/>
        <v>43513</v>
      </c>
      <c r="L157" s="61">
        <f t="shared" si="29"/>
        <v>212379</v>
      </c>
      <c r="M157" s="81">
        <f t="shared" si="26"/>
        <v>103.68</v>
      </c>
      <c r="N157" s="56">
        <f t="shared" si="27"/>
        <v>1673</v>
      </c>
      <c r="O157" s="56">
        <f t="shared" si="27"/>
        <v>5019</v>
      </c>
    </row>
    <row r="158" spans="1:15" s="3" customFormat="1" ht="15.75">
      <c r="A158" s="117">
        <v>28</v>
      </c>
      <c r="B158" s="29" t="s">
        <v>60</v>
      </c>
      <c r="C158" s="22" t="s">
        <v>348</v>
      </c>
      <c r="D158" s="17" t="s">
        <v>270</v>
      </c>
      <c r="E158" s="74">
        <v>5</v>
      </c>
      <c r="F158" s="17">
        <f t="shared" si="23"/>
        <v>4</v>
      </c>
      <c r="G158" s="44">
        <v>40000</v>
      </c>
      <c r="H158" s="36">
        <f t="shared" si="24"/>
        <v>200000</v>
      </c>
      <c r="I158" s="125">
        <f t="shared" si="28"/>
        <v>41840</v>
      </c>
      <c r="J158" s="61">
        <f t="shared" si="21"/>
        <v>207360</v>
      </c>
      <c r="K158" s="61">
        <f t="shared" si="25"/>
        <v>43513</v>
      </c>
      <c r="L158" s="61">
        <f t="shared" si="29"/>
        <v>212379</v>
      </c>
      <c r="M158" s="81">
        <f t="shared" si="26"/>
        <v>103.68</v>
      </c>
      <c r="N158" s="56">
        <f t="shared" si="27"/>
        <v>1673</v>
      </c>
      <c r="O158" s="56">
        <f t="shared" si="27"/>
        <v>5019</v>
      </c>
    </row>
    <row r="159" spans="1:15" s="3" customFormat="1" ht="47.25">
      <c r="A159" s="117">
        <v>29</v>
      </c>
      <c r="B159" s="29" t="s">
        <v>266</v>
      </c>
      <c r="C159" s="22" t="s">
        <v>267</v>
      </c>
      <c r="D159" s="17" t="s">
        <v>270</v>
      </c>
      <c r="E159" s="74">
        <v>5</v>
      </c>
      <c r="F159" s="17">
        <f t="shared" si="23"/>
        <v>4</v>
      </c>
      <c r="G159" s="44">
        <v>40000</v>
      </c>
      <c r="H159" s="36">
        <f t="shared" si="24"/>
        <v>200000</v>
      </c>
      <c r="I159" s="125">
        <f t="shared" si="28"/>
        <v>41840</v>
      </c>
      <c r="J159" s="61">
        <f t="shared" si="21"/>
        <v>207360</v>
      </c>
      <c r="K159" s="61">
        <f t="shared" si="25"/>
        <v>43513</v>
      </c>
      <c r="L159" s="61">
        <f t="shared" si="29"/>
        <v>212379</v>
      </c>
      <c r="M159" s="81">
        <f t="shared" si="26"/>
        <v>103.68</v>
      </c>
      <c r="N159" s="56">
        <f t="shared" si="27"/>
        <v>1673</v>
      </c>
      <c r="O159" s="56">
        <f t="shared" si="27"/>
        <v>5019</v>
      </c>
    </row>
    <row r="160" spans="1:15" s="3" customFormat="1" ht="15.75">
      <c r="A160" s="117">
        <v>30</v>
      </c>
      <c r="B160" s="29" t="s">
        <v>61</v>
      </c>
      <c r="C160" s="22" t="s">
        <v>349</v>
      </c>
      <c r="D160" s="17">
        <v>1</v>
      </c>
      <c r="E160" s="74">
        <v>5</v>
      </c>
      <c r="F160" s="17">
        <f t="shared" si="23"/>
        <v>4</v>
      </c>
      <c r="G160" s="44">
        <v>40000</v>
      </c>
      <c r="H160" s="36">
        <f t="shared" si="24"/>
        <v>200000</v>
      </c>
      <c r="I160" s="125">
        <f t="shared" si="28"/>
        <v>41840</v>
      </c>
      <c r="J160" s="61">
        <f t="shared" si="21"/>
        <v>207360</v>
      </c>
      <c r="K160" s="61">
        <f t="shared" si="25"/>
        <v>43513</v>
      </c>
      <c r="L160" s="61">
        <f t="shared" si="29"/>
        <v>212379</v>
      </c>
      <c r="M160" s="81">
        <f t="shared" si="26"/>
        <v>103.68</v>
      </c>
      <c r="N160" s="56">
        <f t="shared" si="27"/>
        <v>1673</v>
      </c>
      <c r="O160" s="56">
        <f t="shared" si="27"/>
        <v>5019</v>
      </c>
    </row>
    <row r="161" spans="1:15" s="3" customFormat="1" ht="15.75">
      <c r="A161" s="4"/>
      <c r="B161" s="39"/>
      <c r="C161" s="4"/>
      <c r="D161" s="37"/>
      <c r="E161" s="76"/>
      <c r="F161" s="37"/>
      <c r="G161" s="37"/>
      <c r="H161" s="37"/>
      <c r="I161" s="55"/>
      <c r="J161" s="56"/>
      <c r="K161" s="56"/>
      <c r="L161" s="56"/>
      <c r="M161" s="56"/>
      <c r="N161" s="4"/>
      <c r="O161" s="4"/>
    </row>
    <row r="162" spans="1:15" s="3" customFormat="1" ht="15.75">
      <c r="A162" s="82" t="s">
        <v>63</v>
      </c>
      <c r="B162" s="82"/>
      <c r="C162" s="82"/>
      <c r="D162" s="82"/>
      <c r="E162" s="82"/>
      <c r="F162" s="82"/>
      <c r="G162" s="82"/>
      <c r="H162" s="82"/>
      <c r="I162" s="69"/>
      <c r="J162" s="56"/>
      <c r="K162" s="56"/>
      <c r="L162" s="56"/>
      <c r="M162" s="56"/>
      <c r="N162" s="4"/>
      <c r="O162" s="4"/>
    </row>
    <row r="163" spans="1:15" s="3" customFormat="1" ht="31.5">
      <c r="A163" s="117">
        <v>1</v>
      </c>
      <c r="B163" s="29" t="s">
        <v>69</v>
      </c>
      <c r="C163" s="22" t="s">
        <v>279</v>
      </c>
      <c r="D163" s="17">
        <v>1</v>
      </c>
      <c r="E163" s="74">
        <v>6</v>
      </c>
      <c r="F163" s="17">
        <f>E163-1</f>
        <v>5</v>
      </c>
      <c r="G163" s="44">
        <v>49000</v>
      </c>
      <c r="H163" s="36">
        <f>E163*G163</f>
        <v>294000</v>
      </c>
      <c r="I163" s="125">
        <f>G163*1.046</f>
        <v>51254</v>
      </c>
      <c r="J163" s="61">
        <f t="shared" si="21"/>
        <v>305270</v>
      </c>
      <c r="K163" s="61">
        <f>ROUNDDOWN(I163*1.04,0)</f>
        <v>53304</v>
      </c>
      <c r="L163" s="61">
        <f>G163+I163+K163*4</f>
        <v>313470</v>
      </c>
      <c r="M163" s="81">
        <f>J163*100/H163</f>
        <v>103.83333333333333</v>
      </c>
      <c r="N163" s="56">
        <f>K163-I163</f>
        <v>2050</v>
      </c>
      <c r="O163" s="56">
        <f>L163-J163</f>
        <v>8200</v>
      </c>
    </row>
    <row r="164" spans="1:15" s="3" customFormat="1" ht="15.75">
      <c r="A164" s="4"/>
      <c r="B164" s="39"/>
      <c r="C164" s="4"/>
      <c r="D164" s="37"/>
      <c r="E164" s="76"/>
      <c r="F164" s="37"/>
      <c r="G164" s="37"/>
      <c r="H164" s="37"/>
      <c r="I164" s="55"/>
      <c r="J164" s="56"/>
      <c r="K164" s="56"/>
      <c r="L164" s="56"/>
      <c r="M164" s="56"/>
      <c r="N164" s="4"/>
      <c r="O164" s="4"/>
    </row>
    <row r="165" spans="1:15" s="3" customFormat="1" ht="15.75" hidden="1" outlineLevel="1">
      <c r="A165" s="82" t="s">
        <v>71</v>
      </c>
      <c r="B165" s="82"/>
      <c r="C165" s="82"/>
      <c r="D165" s="82"/>
      <c r="E165" s="82"/>
      <c r="F165" s="82"/>
      <c r="G165" s="82"/>
      <c r="H165" s="82"/>
      <c r="I165" s="69"/>
      <c r="J165" s="56"/>
      <c r="K165" s="56"/>
      <c r="L165" s="56"/>
      <c r="M165" s="56"/>
      <c r="N165" s="4"/>
      <c r="O165" s="4"/>
    </row>
    <row r="166" spans="1:15" s="3" customFormat="1" ht="31.5" hidden="1" outlineLevel="1">
      <c r="A166" s="117">
        <v>1</v>
      </c>
      <c r="B166" s="29" t="s">
        <v>79</v>
      </c>
      <c r="C166" s="22" t="s">
        <v>290</v>
      </c>
      <c r="D166" s="17">
        <v>2</v>
      </c>
      <c r="E166" s="74">
        <v>2.5</v>
      </c>
      <c r="F166" s="17">
        <f aca="true" t="shared" si="30" ref="F166:F180">E166-1</f>
        <v>1.5</v>
      </c>
      <c r="G166" s="44">
        <v>45000</v>
      </c>
      <c r="H166" s="44">
        <f>G166*E166</f>
        <v>112500</v>
      </c>
      <c r="I166" s="60">
        <f>G166*1.049</f>
        <v>47205</v>
      </c>
      <c r="J166" s="61">
        <f>ROUNDUP(I166*F166+G166,0)</f>
        <v>115808</v>
      </c>
      <c r="K166" s="61">
        <f aca="true" t="shared" si="31" ref="K166:K180">ROUNDDOWN(I166*1.04,0)</f>
        <v>49093</v>
      </c>
      <c r="L166" s="61">
        <f>ROUNDDOWN(G166+I166+K166*0.5,0)</f>
        <v>116751</v>
      </c>
      <c r="M166" s="81">
        <f aca="true" t="shared" si="32" ref="M166:M180">J166*100/H166</f>
        <v>102.94044444444444</v>
      </c>
      <c r="N166" s="56">
        <f aca="true" t="shared" si="33" ref="N166:N180">(K166-I166)/2</f>
        <v>944</v>
      </c>
      <c r="O166" s="56">
        <f aca="true" t="shared" si="34" ref="O166:O180">L166-J166</f>
        <v>943</v>
      </c>
    </row>
    <row r="167" spans="1:15" s="3" customFormat="1" ht="15.75" hidden="1" outlineLevel="1">
      <c r="A167" s="117">
        <v>2</v>
      </c>
      <c r="B167" s="29" t="s">
        <v>79</v>
      </c>
      <c r="C167" s="22" t="s">
        <v>291</v>
      </c>
      <c r="D167" s="17">
        <v>2</v>
      </c>
      <c r="E167" s="74">
        <v>2.5</v>
      </c>
      <c r="F167" s="17">
        <f t="shared" si="30"/>
        <v>1.5</v>
      </c>
      <c r="G167" s="44">
        <v>45000</v>
      </c>
      <c r="H167" s="44">
        <f aca="true" t="shared" si="35" ref="H167:H180">G167*E167</f>
        <v>112500</v>
      </c>
      <c r="I167" s="60">
        <f>G167*1.049</f>
        <v>47205</v>
      </c>
      <c r="J167" s="61">
        <f>ROUNDUP(I167*F167+G167,0)</f>
        <v>115808</v>
      </c>
      <c r="K167" s="61">
        <f t="shared" si="31"/>
        <v>49093</v>
      </c>
      <c r="L167" s="61">
        <f aca="true" t="shared" si="36" ref="L167:L180">ROUNDDOWN(G167+I167+K167*0.5,0)</f>
        <v>116751</v>
      </c>
      <c r="M167" s="81">
        <f t="shared" si="32"/>
        <v>102.94044444444444</v>
      </c>
      <c r="N167" s="56">
        <f t="shared" si="33"/>
        <v>944</v>
      </c>
      <c r="O167" s="56">
        <f t="shared" si="34"/>
        <v>943</v>
      </c>
    </row>
    <row r="168" spans="1:15" s="3" customFormat="1" ht="31.5" hidden="1" outlineLevel="1">
      <c r="A168" s="117">
        <v>3</v>
      </c>
      <c r="B168" s="29" t="s">
        <v>85</v>
      </c>
      <c r="C168" s="22" t="s">
        <v>297</v>
      </c>
      <c r="D168" s="17">
        <v>2</v>
      </c>
      <c r="E168" s="74">
        <v>2.5</v>
      </c>
      <c r="F168" s="17">
        <f t="shared" si="30"/>
        <v>1.5</v>
      </c>
      <c r="G168" s="44">
        <v>45000</v>
      </c>
      <c r="H168" s="44">
        <f t="shared" si="35"/>
        <v>112500</v>
      </c>
      <c r="I168" s="60">
        <f>G168*1.049</f>
        <v>47205</v>
      </c>
      <c r="J168" s="61">
        <f>ROUNDUP(I168*F168+G168,0)</f>
        <v>115808</v>
      </c>
      <c r="K168" s="61">
        <f t="shared" si="31"/>
        <v>49093</v>
      </c>
      <c r="L168" s="61">
        <f t="shared" si="36"/>
        <v>116751</v>
      </c>
      <c r="M168" s="81">
        <f t="shared" si="32"/>
        <v>102.94044444444444</v>
      </c>
      <c r="N168" s="56">
        <f t="shared" si="33"/>
        <v>944</v>
      </c>
      <c r="O168" s="56">
        <f t="shared" si="34"/>
        <v>943</v>
      </c>
    </row>
    <row r="169" spans="1:15" s="3" customFormat="1" ht="15.75" hidden="1" outlineLevel="1">
      <c r="A169" s="117">
        <v>4</v>
      </c>
      <c r="B169" s="29" t="s">
        <v>85</v>
      </c>
      <c r="C169" s="22" t="s">
        <v>164</v>
      </c>
      <c r="D169" s="17">
        <v>2</v>
      </c>
      <c r="E169" s="74">
        <v>2.5</v>
      </c>
      <c r="F169" s="17">
        <f t="shared" si="30"/>
        <v>1.5</v>
      </c>
      <c r="G169" s="44">
        <v>45000</v>
      </c>
      <c r="H169" s="44">
        <f t="shared" si="35"/>
        <v>112500</v>
      </c>
      <c r="I169" s="60">
        <f>G169*1.049</f>
        <v>47205</v>
      </c>
      <c r="J169" s="61">
        <f>ROUNDUP(I169*F169+G169,0)</f>
        <v>115808</v>
      </c>
      <c r="K169" s="61">
        <f t="shared" si="31"/>
        <v>49093</v>
      </c>
      <c r="L169" s="61">
        <f t="shared" si="36"/>
        <v>116751</v>
      </c>
      <c r="M169" s="81">
        <f t="shared" si="32"/>
        <v>102.94044444444444</v>
      </c>
      <c r="N169" s="56">
        <f t="shared" si="33"/>
        <v>944</v>
      </c>
      <c r="O169" s="56">
        <f t="shared" si="34"/>
        <v>943</v>
      </c>
    </row>
    <row r="170" spans="1:15" s="3" customFormat="1" ht="31.5" hidden="1" outlineLevel="1">
      <c r="A170" s="117">
        <v>5</v>
      </c>
      <c r="B170" s="29" t="s">
        <v>86</v>
      </c>
      <c r="C170" s="22" t="s">
        <v>168</v>
      </c>
      <c r="D170" s="17">
        <v>2</v>
      </c>
      <c r="E170" s="74">
        <v>2.5</v>
      </c>
      <c r="F170" s="17">
        <f t="shared" si="30"/>
        <v>1.5</v>
      </c>
      <c r="G170" s="44">
        <v>45000</v>
      </c>
      <c r="H170" s="44">
        <f t="shared" si="35"/>
        <v>112500</v>
      </c>
      <c r="I170" s="60">
        <f>G170*1.049</f>
        <v>47205</v>
      </c>
      <c r="J170" s="61">
        <f>ROUNDUP(I170*F170+G170,0)</f>
        <v>115808</v>
      </c>
      <c r="K170" s="61">
        <f t="shared" si="31"/>
        <v>49093</v>
      </c>
      <c r="L170" s="61">
        <f t="shared" si="36"/>
        <v>116751</v>
      </c>
      <c r="M170" s="81">
        <f t="shared" si="32"/>
        <v>102.94044444444444</v>
      </c>
      <c r="N170" s="56">
        <f t="shared" si="33"/>
        <v>944</v>
      </c>
      <c r="O170" s="56">
        <f t="shared" si="34"/>
        <v>943</v>
      </c>
    </row>
    <row r="171" spans="1:15" s="3" customFormat="1" ht="15.75" hidden="1" outlineLevel="1">
      <c r="A171" s="117">
        <v>6</v>
      </c>
      <c r="B171" s="29" t="s">
        <v>95</v>
      </c>
      <c r="C171" s="22" t="s">
        <v>307</v>
      </c>
      <c r="D171" s="17">
        <v>1</v>
      </c>
      <c r="E171" s="74">
        <v>2.5</v>
      </c>
      <c r="F171" s="17">
        <f t="shared" si="30"/>
        <v>1.5</v>
      </c>
      <c r="G171" s="44">
        <v>45000</v>
      </c>
      <c r="H171" s="44">
        <f t="shared" si="35"/>
        <v>112500</v>
      </c>
      <c r="I171" s="60">
        <f>G171*1.049</f>
        <v>47205</v>
      </c>
      <c r="J171" s="61">
        <f>ROUNDUP(I171*F171+G171,0)</f>
        <v>115808</v>
      </c>
      <c r="K171" s="61">
        <f t="shared" si="31"/>
        <v>49093</v>
      </c>
      <c r="L171" s="61">
        <f t="shared" si="36"/>
        <v>116751</v>
      </c>
      <c r="M171" s="81">
        <f t="shared" si="32"/>
        <v>102.94044444444444</v>
      </c>
      <c r="N171" s="56">
        <f t="shared" si="33"/>
        <v>944</v>
      </c>
      <c r="O171" s="56">
        <f t="shared" si="34"/>
        <v>943</v>
      </c>
    </row>
    <row r="172" spans="1:15" s="3" customFormat="1" ht="15.75" hidden="1" outlineLevel="1">
      <c r="A172" s="117">
        <v>7</v>
      </c>
      <c r="B172" s="29" t="s">
        <v>96</v>
      </c>
      <c r="C172" s="22" t="s">
        <v>198</v>
      </c>
      <c r="D172" s="17">
        <v>1</v>
      </c>
      <c r="E172" s="74">
        <v>2.5</v>
      </c>
      <c r="F172" s="17">
        <f t="shared" si="30"/>
        <v>1.5</v>
      </c>
      <c r="G172" s="44">
        <v>40000</v>
      </c>
      <c r="H172" s="44">
        <f t="shared" si="35"/>
        <v>100000</v>
      </c>
      <c r="I172" s="60">
        <f>G172*1.049</f>
        <v>41960</v>
      </c>
      <c r="J172" s="61">
        <f aca="true" t="shared" si="37" ref="J172:J202">I172*F172+G172</f>
        <v>102940</v>
      </c>
      <c r="K172" s="61">
        <f t="shared" si="31"/>
        <v>43638</v>
      </c>
      <c r="L172" s="61">
        <f t="shared" si="36"/>
        <v>103779</v>
      </c>
      <c r="M172" s="81">
        <f t="shared" si="32"/>
        <v>102.94</v>
      </c>
      <c r="N172" s="56">
        <f t="shared" si="33"/>
        <v>839</v>
      </c>
      <c r="O172" s="56">
        <f t="shared" si="34"/>
        <v>839</v>
      </c>
    </row>
    <row r="173" spans="1:15" s="3" customFormat="1" ht="15.75" hidden="1" outlineLevel="1">
      <c r="A173" s="117">
        <v>8</v>
      </c>
      <c r="B173" s="29" t="s">
        <v>96</v>
      </c>
      <c r="C173" s="22" t="s">
        <v>309</v>
      </c>
      <c r="D173" s="17">
        <v>1</v>
      </c>
      <c r="E173" s="74">
        <v>2.5</v>
      </c>
      <c r="F173" s="17">
        <f t="shared" si="30"/>
        <v>1.5</v>
      </c>
      <c r="G173" s="44">
        <v>40000</v>
      </c>
      <c r="H173" s="44">
        <f t="shared" si="35"/>
        <v>100000</v>
      </c>
      <c r="I173" s="60">
        <f>G173*1.049</f>
        <v>41960</v>
      </c>
      <c r="J173" s="61">
        <f t="shared" si="37"/>
        <v>102940</v>
      </c>
      <c r="K173" s="61">
        <f t="shared" si="31"/>
        <v>43638</v>
      </c>
      <c r="L173" s="61">
        <f t="shared" si="36"/>
        <v>103779</v>
      </c>
      <c r="M173" s="81">
        <f t="shared" si="32"/>
        <v>102.94</v>
      </c>
      <c r="N173" s="56">
        <f t="shared" si="33"/>
        <v>839</v>
      </c>
      <c r="O173" s="56">
        <f t="shared" si="34"/>
        <v>839</v>
      </c>
    </row>
    <row r="174" spans="1:15" s="3" customFormat="1" ht="15.75" hidden="1" outlineLevel="1">
      <c r="A174" s="117">
        <v>9</v>
      </c>
      <c r="B174" s="29" t="s">
        <v>96</v>
      </c>
      <c r="C174" s="22" t="s">
        <v>308</v>
      </c>
      <c r="D174" s="17">
        <v>1</v>
      </c>
      <c r="E174" s="74">
        <v>2.5</v>
      </c>
      <c r="F174" s="17">
        <f t="shared" si="30"/>
        <v>1.5</v>
      </c>
      <c r="G174" s="44">
        <v>40000</v>
      </c>
      <c r="H174" s="44">
        <f t="shared" si="35"/>
        <v>100000</v>
      </c>
      <c r="I174" s="60">
        <f>G174*1.049</f>
        <v>41960</v>
      </c>
      <c r="J174" s="61">
        <f t="shared" si="37"/>
        <v>102940</v>
      </c>
      <c r="K174" s="61">
        <f t="shared" si="31"/>
        <v>43638</v>
      </c>
      <c r="L174" s="61">
        <f t="shared" si="36"/>
        <v>103779</v>
      </c>
      <c r="M174" s="81">
        <f t="shared" si="32"/>
        <v>102.94</v>
      </c>
      <c r="N174" s="56">
        <f t="shared" si="33"/>
        <v>839</v>
      </c>
      <c r="O174" s="56">
        <f t="shared" si="34"/>
        <v>839</v>
      </c>
    </row>
    <row r="175" spans="1:15" s="3" customFormat="1" ht="31.5" hidden="1" outlineLevel="1">
      <c r="A175" s="117">
        <v>10</v>
      </c>
      <c r="B175" s="29" t="s">
        <v>98</v>
      </c>
      <c r="C175" s="22" t="s">
        <v>311</v>
      </c>
      <c r="D175" s="17">
        <v>1</v>
      </c>
      <c r="E175" s="74">
        <v>2.5</v>
      </c>
      <c r="F175" s="17">
        <f t="shared" si="30"/>
        <v>1.5</v>
      </c>
      <c r="G175" s="44">
        <v>40000</v>
      </c>
      <c r="H175" s="44">
        <f t="shared" si="35"/>
        <v>100000</v>
      </c>
      <c r="I175" s="60">
        <f>G175*1.049</f>
        <v>41960</v>
      </c>
      <c r="J175" s="61">
        <f t="shared" si="37"/>
        <v>102940</v>
      </c>
      <c r="K175" s="61">
        <f t="shared" si="31"/>
        <v>43638</v>
      </c>
      <c r="L175" s="61">
        <f t="shared" si="36"/>
        <v>103779</v>
      </c>
      <c r="M175" s="81">
        <f t="shared" si="32"/>
        <v>102.94</v>
      </c>
      <c r="N175" s="56">
        <f t="shared" si="33"/>
        <v>839</v>
      </c>
      <c r="O175" s="56">
        <f t="shared" si="34"/>
        <v>839</v>
      </c>
    </row>
    <row r="176" spans="1:15" s="3" customFormat="1" ht="31.5" hidden="1" outlineLevel="1">
      <c r="A176" s="117">
        <v>18</v>
      </c>
      <c r="B176" s="29" t="s">
        <v>106</v>
      </c>
      <c r="C176" s="22" t="s">
        <v>324</v>
      </c>
      <c r="D176" s="17">
        <v>1</v>
      </c>
      <c r="E176" s="74">
        <v>2.5</v>
      </c>
      <c r="F176" s="17">
        <f t="shared" si="30"/>
        <v>1.5</v>
      </c>
      <c r="G176" s="44">
        <v>40000</v>
      </c>
      <c r="H176" s="44">
        <f t="shared" si="35"/>
        <v>100000</v>
      </c>
      <c r="I176" s="60">
        <f>G176*1.049</f>
        <v>41960</v>
      </c>
      <c r="J176" s="61">
        <f>I176*F176+G176</f>
        <v>102940</v>
      </c>
      <c r="K176" s="61">
        <f t="shared" si="31"/>
        <v>43638</v>
      </c>
      <c r="L176" s="61">
        <f t="shared" si="36"/>
        <v>103779</v>
      </c>
      <c r="M176" s="81">
        <f t="shared" si="32"/>
        <v>102.94</v>
      </c>
      <c r="N176" s="56">
        <f t="shared" si="33"/>
        <v>839</v>
      </c>
      <c r="O176" s="56">
        <f t="shared" si="34"/>
        <v>839</v>
      </c>
    </row>
    <row r="177" spans="1:15" s="3" customFormat="1" ht="15.75" hidden="1" outlineLevel="1">
      <c r="A177" s="117">
        <v>19</v>
      </c>
      <c r="B177" s="29" t="s">
        <v>106</v>
      </c>
      <c r="C177" s="22" t="s">
        <v>325</v>
      </c>
      <c r="D177" s="17">
        <v>1</v>
      </c>
      <c r="E177" s="74">
        <v>2.5</v>
      </c>
      <c r="F177" s="17">
        <f t="shared" si="30"/>
        <v>1.5</v>
      </c>
      <c r="G177" s="44">
        <v>40000</v>
      </c>
      <c r="H177" s="44">
        <f t="shared" si="35"/>
        <v>100000</v>
      </c>
      <c r="I177" s="60">
        <f>G177*1.049</f>
        <v>41960</v>
      </c>
      <c r="J177" s="61">
        <f t="shared" si="37"/>
        <v>102940</v>
      </c>
      <c r="K177" s="61">
        <f t="shared" si="31"/>
        <v>43638</v>
      </c>
      <c r="L177" s="61">
        <f t="shared" si="36"/>
        <v>103779</v>
      </c>
      <c r="M177" s="81">
        <f t="shared" si="32"/>
        <v>102.94</v>
      </c>
      <c r="N177" s="56">
        <f t="shared" si="33"/>
        <v>839</v>
      </c>
      <c r="O177" s="56">
        <f t="shared" si="34"/>
        <v>839</v>
      </c>
    </row>
    <row r="178" spans="1:15" s="3" customFormat="1" ht="31.5" hidden="1" outlineLevel="1">
      <c r="A178" s="117">
        <v>20</v>
      </c>
      <c r="B178" s="29" t="s">
        <v>107</v>
      </c>
      <c r="C178" s="22" t="s">
        <v>331</v>
      </c>
      <c r="D178" s="17">
        <v>1</v>
      </c>
      <c r="E178" s="74">
        <v>2.5</v>
      </c>
      <c r="F178" s="17">
        <f t="shared" si="30"/>
        <v>1.5</v>
      </c>
      <c r="G178" s="44">
        <v>45000</v>
      </c>
      <c r="H178" s="44">
        <f t="shared" si="35"/>
        <v>112500</v>
      </c>
      <c r="I178" s="60">
        <f>G178*1.049</f>
        <v>47205</v>
      </c>
      <c r="J178" s="61">
        <f>ROUNDUP(I178*F178+G178,0)</f>
        <v>115808</v>
      </c>
      <c r="K178" s="61">
        <f t="shared" si="31"/>
        <v>49093</v>
      </c>
      <c r="L178" s="61">
        <f t="shared" si="36"/>
        <v>116751</v>
      </c>
      <c r="M178" s="81">
        <f t="shared" si="32"/>
        <v>102.94044444444444</v>
      </c>
      <c r="N178" s="56">
        <f t="shared" si="33"/>
        <v>944</v>
      </c>
      <c r="O178" s="56">
        <f t="shared" si="34"/>
        <v>943</v>
      </c>
    </row>
    <row r="179" spans="1:15" s="3" customFormat="1" ht="15.75" hidden="1" outlineLevel="1">
      <c r="A179" s="117">
        <v>21</v>
      </c>
      <c r="B179" s="29" t="s">
        <v>351</v>
      </c>
      <c r="C179" s="22" t="s">
        <v>348</v>
      </c>
      <c r="D179" s="17" t="s">
        <v>270</v>
      </c>
      <c r="E179" s="74">
        <v>2.5</v>
      </c>
      <c r="F179" s="17">
        <f t="shared" si="30"/>
        <v>1.5</v>
      </c>
      <c r="G179" s="44">
        <v>40000</v>
      </c>
      <c r="H179" s="44">
        <f t="shared" si="35"/>
        <v>100000</v>
      </c>
      <c r="I179" s="60">
        <f>G179*1.049</f>
        <v>41960</v>
      </c>
      <c r="J179" s="61">
        <f t="shared" si="37"/>
        <v>102940</v>
      </c>
      <c r="K179" s="61">
        <f t="shared" si="31"/>
        <v>43638</v>
      </c>
      <c r="L179" s="61">
        <f t="shared" si="36"/>
        <v>103779</v>
      </c>
      <c r="M179" s="81">
        <f t="shared" si="32"/>
        <v>102.94</v>
      </c>
      <c r="N179" s="56">
        <f t="shared" si="33"/>
        <v>839</v>
      </c>
      <c r="O179" s="56">
        <f t="shared" si="34"/>
        <v>839</v>
      </c>
    </row>
    <row r="180" spans="1:15" s="3" customFormat="1" ht="47.25" hidden="1" outlineLevel="1">
      <c r="A180" s="117">
        <v>22</v>
      </c>
      <c r="B180" s="29" t="s">
        <v>352</v>
      </c>
      <c r="C180" s="22" t="s">
        <v>353</v>
      </c>
      <c r="D180" s="17" t="s">
        <v>270</v>
      </c>
      <c r="E180" s="74">
        <v>2.5</v>
      </c>
      <c r="F180" s="17">
        <f t="shared" si="30"/>
        <v>1.5</v>
      </c>
      <c r="G180" s="44">
        <v>40000</v>
      </c>
      <c r="H180" s="44">
        <f t="shared" si="35"/>
        <v>100000</v>
      </c>
      <c r="I180" s="60">
        <f>G180*1.049</f>
        <v>41960</v>
      </c>
      <c r="J180" s="61">
        <f t="shared" si="37"/>
        <v>102940</v>
      </c>
      <c r="K180" s="61">
        <f t="shared" si="31"/>
        <v>43638</v>
      </c>
      <c r="L180" s="61">
        <f t="shared" si="36"/>
        <v>103779</v>
      </c>
      <c r="M180" s="81">
        <f t="shared" si="32"/>
        <v>102.94</v>
      </c>
      <c r="N180" s="56">
        <f t="shared" si="33"/>
        <v>839</v>
      </c>
      <c r="O180" s="56">
        <f t="shared" si="34"/>
        <v>839</v>
      </c>
    </row>
    <row r="181" spans="1:15" s="3" customFormat="1" ht="15.75" customHeight="1" hidden="1" outlineLevel="1">
      <c r="A181" s="4"/>
      <c r="B181" s="39"/>
      <c r="C181" s="4"/>
      <c r="D181" s="37"/>
      <c r="E181" s="76"/>
      <c r="F181" s="37"/>
      <c r="G181" s="37"/>
      <c r="H181" s="37"/>
      <c r="I181" s="55"/>
      <c r="J181" s="56"/>
      <c r="K181" s="56"/>
      <c r="L181" s="56"/>
      <c r="M181" s="56"/>
      <c r="N181" s="4"/>
      <c r="O181" s="4"/>
    </row>
    <row r="182" spans="1:15" s="3" customFormat="1" ht="15.75" customHeight="1" collapsed="1">
      <c r="A182" s="70" t="s">
        <v>354</v>
      </c>
      <c r="B182" s="70"/>
      <c r="C182" s="70"/>
      <c r="D182" s="70"/>
      <c r="E182" s="77"/>
      <c r="F182" s="70"/>
      <c r="G182" s="70"/>
      <c r="H182" s="70"/>
      <c r="I182" s="55"/>
      <c r="J182" s="56"/>
      <c r="K182" s="56"/>
      <c r="L182" s="56"/>
      <c r="M182" s="56"/>
      <c r="N182" s="4"/>
      <c r="O182" s="4"/>
    </row>
    <row r="183" spans="1:15" s="3" customFormat="1" ht="15.75" customHeight="1">
      <c r="A183" s="82" t="s">
        <v>7</v>
      </c>
      <c r="B183" s="82"/>
      <c r="C183" s="82"/>
      <c r="D183" s="82"/>
      <c r="E183" s="82"/>
      <c r="F183" s="82"/>
      <c r="G183" s="82"/>
      <c r="H183" s="82"/>
      <c r="I183" s="55"/>
      <c r="J183" s="56"/>
      <c r="K183" s="56"/>
      <c r="L183" s="56"/>
      <c r="M183" s="56"/>
      <c r="N183" s="4"/>
      <c r="O183" s="4"/>
    </row>
    <row r="184" spans="1:15" s="3" customFormat="1" ht="37.5" customHeight="1">
      <c r="A184" s="158" t="s">
        <v>1</v>
      </c>
      <c r="B184" s="158" t="s">
        <v>2</v>
      </c>
      <c r="C184" s="158" t="s">
        <v>122</v>
      </c>
      <c r="D184" s="158" t="s">
        <v>4</v>
      </c>
      <c r="E184" s="175" t="s">
        <v>5</v>
      </c>
      <c r="F184" s="117"/>
      <c r="G184" s="158" t="s">
        <v>3</v>
      </c>
      <c r="H184" s="158"/>
      <c r="I184" s="158" t="s">
        <v>449</v>
      </c>
      <c r="J184" s="158"/>
      <c r="K184" s="158" t="s">
        <v>457</v>
      </c>
      <c r="L184" s="158"/>
      <c r="M184" s="124"/>
      <c r="N184" s="4"/>
      <c r="O184" s="4"/>
    </row>
    <row r="185" spans="1:15" s="3" customFormat="1" ht="63">
      <c r="A185" s="158"/>
      <c r="B185" s="158"/>
      <c r="C185" s="158"/>
      <c r="D185" s="158"/>
      <c r="E185" s="175"/>
      <c r="F185" s="117"/>
      <c r="G185" s="117" t="s">
        <v>350</v>
      </c>
      <c r="H185" s="117" t="s">
        <v>6</v>
      </c>
      <c r="I185" s="117" t="s">
        <v>448</v>
      </c>
      <c r="J185" s="117" t="s">
        <v>6</v>
      </c>
      <c r="K185" s="117" t="s">
        <v>452</v>
      </c>
      <c r="L185" s="117" t="s">
        <v>6</v>
      </c>
      <c r="M185" s="124"/>
      <c r="N185" s="4"/>
      <c r="O185" s="4"/>
    </row>
    <row r="186" spans="1:15" s="3" customFormat="1" ht="15.75">
      <c r="A186" s="117">
        <v>1</v>
      </c>
      <c r="B186" s="117">
        <v>2</v>
      </c>
      <c r="C186" s="117">
        <v>3</v>
      </c>
      <c r="D186" s="117"/>
      <c r="E186" s="121"/>
      <c r="F186" s="117"/>
      <c r="G186" s="117">
        <v>4</v>
      </c>
      <c r="H186" s="117">
        <v>5</v>
      </c>
      <c r="I186" s="17">
        <v>4</v>
      </c>
      <c r="J186" s="17">
        <v>5</v>
      </c>
      <c r="K186" s="17">
        <v>6</v>
      </c>
      <c r="L186" s="17">
        <v>7</v>
      </c>
      <c r="M186" s="23"/>
      <c r="N186" s="4"/>
      <c r="O186" s="4"/>
    </row>
    <row r="187" spans="1:15" s="3" customFormat="1" ht="34.5" customHeight="1">
      <c r="A187" s="117">
        <v>1</v>
      </c>
      <c r="B187" s="29" t="s">
        <v>15</v>
      </c>
      <c r="C187" s="42" t="s">
        <v>142</v>
      </c>
      <c r="D187" s="117">
        <v>2</v>
      </c>
      <c r="E187" s="121">
        <v>5</v>
      </c>
      <c r="F187" s="17">
        <f aca="true" t="shared" si="38" ref="F187:F196">E187-1</f>
        <v>4</v>
      </c>
      <c r="G187" s="52">
        <v>48000</v>
      </c>
      <c r="H187" s="44">
        <f>G187*E187</f>
        <v>240000</v>
      </c>
      <c r="I187" s="125">
        <f>G187*1.046</f>
        <v>50208</v>
      </c>
      <c r="J187" s="61">
        <f t="shared" si="37"/>
        <v>248832</v>
      </c>
      <c r="K187" s="61">
        <f aca="true" t="shared" si="39" ref="K187:K196">ROUNDDOWN(I187*1.04,0)</f>
        <v>52216</v>
      </c>
      <c r="L187" s="61">
        <f aca="true" t="shared" si="40" ref="L187:L196">G187+I187+K187*3</f>
        <v>254856</v>
      </c>
      <c r="M187" s="81">
        <f aca="true" t="shared" si="41" ref="M187:M196">J187*100/H187</f>
        <v>103.68</v>
      </c>
      <c r="N187" s="56">
        <f aca="true" t="shared" si="42" ref="N187:O196">K187-I187</f>
        <v>2008</v>
      </c>
      <c r="O187" s="56">
        <f t="shared" si="42"/>
        <v>6024</v>
      </c>
    </row>
    <row r="188" spans="1:15" s="3" customFormat="1" ht="15.75">
      <c r="A188" s="117">
        <v>2</v>
      </c>
      <c r="B188" s="29" t="s">
        <v>37</v>
      </c>
      <c r="C188" s="22" t="s">
        <v>200</v>
      </c>
      <c r="D188" s="17">
        <v>1</v>
      </c>
      <c r="E188" s="74">
        <v>5</v>
      </c>
      <c r="F188" s="17">
        <f t="shared" si="38"/>
        <v>4</v>
      </c>
      <c r="G188" s="44">
        <v>40000</v>
      </c>
      <c r="H188" s="44">
        <f>G188*E188</f>
        <v>200000</v>
      </c>
      <c r="I188" s="125">
        <f aca="true" t="shared" si="43" ref="I188:I196">G188*1.046</f>
        <v>41840</v>
      </c>
      <c r="J188" s="61">
        <f t="shared" si="37"/>
        <v>207360</v>
      </c>
      <c r="K188" s="61">
        <f t="shared" si="39"/>
        <v>43513</v>
      </c>
      <c r="L188" s="61">
        <f t="shared" si="40"/>
        <v>212379</v>
      </c>
      <c r="M188" s="81">
        <f t="shared" si="41"/>
        <v>103.68</v>
      </c>
      <c r="N188" s="56">
        <f t="shared" si="42"/>
        <v>1673</v>
      </c>
      <c r="O188" s="56">
        <f t="shared" si="42"/>
        <v>5019</v>
      </c>
    </row>
    <row r="189" spans="1:15" s="3" customFormat="1" ht="15.75">
      <c r="A189" s="117">
        <v>3</v>
      </c>
      <c r="B189" s="29" t="s">
        <v>37</v>
      </c>
      <c r="C189" s="22" t="s">
        <v>198</v>
      </c>
      <c r="D189" s="17">
        <v>1</v>
      </c>
      <c r="E189" s="74">
        <v>5</v>
      </c>
      <c r="F189" s="17">
        <f t="shared" si="38"/>
        <v>4</v>
      </c>
      <c r="G189" s="44">
        <v>40000</v>
      </c>
      <c r="H189" s="44">
        <f aca="true" t="shared" si="44" ref="H189:H196">G189*E189</f>
        <v>200000</v>
      </c>
      <c r="I189" s="125">
        <f t="shared" si="43"/>
        <v>41840</v>
      </c>
      <c r="J189" s="61">
        <f t="shared" si="37"/>
        <v>207360</v>
      </c>
      <c r="K189" s="61">
        <f t="shared" si="39"/>
        <v>43513</v>
      </c>
      <c r="L189" s="61">
        <f t="shared" si="40"/>
        <v>212379</v>
      </c>
      <c r="M189" s="81">
        <f t="shared" si="41"/>
        <v>103.68</v>
      </c>
      <c r="N189" s="56">
        <f t="shared" si="42"/>
        <v>1673</v>
      </c>
      <c r="O189" s="56">
        <f t="shared" si="42"/>
        <v>5019</v>
      </c>
    </row>
    <row r="190" spans="1:15" s="3" customFormat="1" ht="15.75">
      <c r="A190" s="117">
        <v>4</v>
      </c>
      <c r="B190" s="29" t="s">
        <v>38</v>
      </c>
      <c r="C190" s="22" t="s">
        <v>204</v>
      </c>
      <c r="D190" s="17">
        <v>1</v>
      </c>
      <c r="E190" s="74">
        <v>5</v>
      </c>
      <c r="F190" s="17">
        <f t="shared" si="38"/>
        <v>4</v>
      </c>
      <c r="G190" s="44">
        <v>40000</v>
      </c>
      <c r="H190" s="44">
        <f t="shared" si="44"/>
        <v>200000</v>
      </c>
      <c r="I190" s="125">
        <f t="shared" si="43"/>
        <v>41840</v>
      </c>
      <c r="J190" s="61">
        <f t="shared" si="37"/>
        <v>207360</v>
      </c>
      <c r="K190" s="61">
        <f t="shared" si="39"/>
        <v>43513</v>
      </c>
      <c r="L190" s="61">
        <f t="shared" si="40"/>
        <v>212379</v>
      </c>
      <c r="M190" s="81">
        <f t="shared" si="41"/>
        <v>103.68</v>
      </c>
      <c r="N190" s="56">
        <f t="shared" si="42"/>
        <v>1673</v>
      </c>
      <c r="O190" s="56">
        <f t="shared" si="42"/>
        <v>5019</v>
      </c>
    </row>
    <row r="191" spans="1:15" s="3" customFormat="1" ht="31.5">
      <c r="A191" s="117">
        <v>5</v>
      </c>
      <c r="B191" s="29" t="s">
        <v>39</v>
      </c>
      <c r="C191" s="22" t="s">
        <v>206</v>
      </c>
      <c r="D191" s="17">
        <v>1</v>
      </c>
      <c r="E191" s="74">
        <v>5</v>
      </c>
      <c r="F191" s="17">
        <f t="shared" si="38"/>
        <v>4</v>
      </c>
      <c r="G191" s="44">
        <v>40000</v>
      </c>
      <c r="H191" s="44">
        <f t="shared" si="44"/>
        <v>200000</v>
      </c>
      <c r="I191" s="125">
        <f t="shared" si="43"/>
        <v>41840</v>
      </c>
      <c r="J191" s="61">
        <f t="shared" si="37"/>
        <v>207360</v>
      </c>
      <c r="K191" s="61">
        <f t="shared" si="39"/>
        <v>43513</v>
      </c>
      <c r="L191" s="61">
        <f t="shared" si="40"/>
        <v>212379</v>
      </c>
      <c r="M191" s="81">
        <f t="shared" si="41"/>
        <v>103.68</v>
      </c>
      <c r="N191" s="56">
        <f t="shared" si="42"/>
        <v>1673</v>
      </c>
      <c r="O191" s="56">
        <f t="shared" si="42"/>
        <v>5019</v>
      </c>
    </row>
    <row r="192" spans="1:15" s="3" customFormat="1" ht="31.5">
      <c r="A192" s="117">
        <v>6</v>
      </c>
      <c r="B192" s="29" t="s">
        <v>40</v>
      </c>
      <c r="C192" s="22" t="s">
        <v>208</v>
      </c>
      <c r="D192" s="17">
        <v>1</v>
      </c>
      <c r="E192" s="74">
        <v>5</v>
      </c>
      <c r="F192" s="17">
        <f t="shared" si="38"/>
        <v>4</v>
      </c>
      <c r="G192" s="44">
        <v>40000</v>
      </c>
      <c r="H192" s="44">
        <f t="shared" si="44"/>
        <v>200000</v>
      </c>
      <c r="I192" s="125">
        <f t="shared" si="43"/>
        <v>41840</v>
      </c>
      <c r="J192" s="61">
        <f t="shared" si="37"/>
        <v>207360</v>
      </c>
      <c r="K192" s="61">
        <f t="shared" si="39"/>
        <v>43513</v>
      </c>
      <c r="L192" s="61">
        <f>G192+I192+K192*3</f>
        <v>212379</v>
      </c>
      <c r="M192" s="81">
        <f t="shared" si="41"/>
        <v>103.68</v>
      </c>
      <c r="N192" s="56">
        <f t="shared" si="42"/>
        <v>1673</v>
      </c>
      <c r="O192" s="56">
        <f t="shared" si="42"/>
        <v>5019</v>
      </c>
    </row>
    <row r="193" spans="1:15" s="3" customFormat="1" ht="15.75">
      <c r="A193" s="117">
        <v>7</v>
      </c>
      <c r="B193" s="29" t="s">
        <v>41</v>
      </c>
      <c r="C193" s="22" t="s">
        <v>210</v>
      </c>
      <c r="D193" s="17">
        <v>1</v>
      </c>
      <c r="E193" s="74">
        <v>5</v>
      </c>
      <c r="F193" s="17">
        <f t="shared" si="38"/>
        <v>4</v>
      </c>
      <c r="G193" s="44">
        <v>40000</v>
      </c>
      <c r="H193" s="44">
        <f t="shared" si="44"/>
        <v>200000</v>
      </c>
      <c r="I193" s="125">
        <f t="shared" si="43"/>
        <v>41840</v>
      </c>
      <c r="J193" s="61">
        <f t="shared" si="37"/>
        <v>207360</v>
      </c>
      <c r="K193" s="61">
        <f t="shared" si="39"/>
        <v>43513</v>
      </c>
      <c r="L193" s="61">
        <f t="shared" si="40"/>
        <v>212379</v>
      </c>
      <c r="M193" s="81">
        <f t="shared" si="41"/>
        <v>103.68</v>
      </c>
      <c r="N193" s="56">
        <f t="shared" si="42"/>
        <v>1673</v>
      </c>
      <c r="O193" s="56">
        <f t="shared" si="42"/>
        <v>5019</v>
      </c>
    </row>
    <row r="194" spans="1:15" s="3" customFormat="1" ht="15.75">
      <c r="A194" s="117">
        <v>8</v>
      </c>
      <c r="B194" s="29" t="s">
        <v>50</v>
      </c>
      <c r="C194" s="22" t="s">
        <v>355</v>
      </c>
      <c r="D194" s="17">
        <v>1</v>
      </c>
      <c r="E194" s="74">
        <v>5</v>
      </c>
      <c r="F194" s="17">
        <f t="shared" si="38"/>
        <v>4</v>
      </c>
      <c r="G194" s="44">
        <v>40000</v>
      </c>
      <c r="H194" s="44">
        <f t="shared" si="44"/>
        <v>200000</v>
      </c>
      <c r="I194" s="125">
        <f t="shared" si="43"/>
        <v>41840</v>
      </c>
      <c r="J194" s="61">
        <f t="shared" si="37"/>
        <v>207360</v>
      </c>
      <c r="K194" s="61">
        <f t="shared" si="39"/>
        <v>43513</v>
      </c>
      <c r="L194" s="61">
        <f t="shared" si="40"/>
        <v>212379</v>
      </c>
      <c r="M194" s="81">
        <f t="shared" si="41"/>
        <v>103.68</v>
      </c>
      <c r="N194" s="56">
        <f t="shared" si="42"/>
        <v>1673</v>
      </c>
      <c r="O194" s="56">
        <f t="shared" si="42"/>
        <v>5019</v>
      </c>
    </row>
    <row r="195" spans="1:15" s="3" customFormat="1" ht="15.75">
      <c r="A195" s="117">
        <v>9</v>
      </c>
      <c r="B195" s="29" t="s">
        <v>50</v>
      </c>
      <c r="C195" s="22" t="s">
        <v>347</v>
      </c>
      <c r="D195" s="17">
        <v>1</v>
      </c>
      <c r="E195" s="74">
        <v>5</v>
      </c>
      <c r="F195" s="17">
        <f t="shared" si="38"/>
        <v>4</v>
      </c>
      <c r="G195" s="44">
        <v>40000</v>
      </c>
      <c r="H195" s="44">
        <f t="shared" si="44"/>
        <v>200000</v>
      </c>
      <c r="I195" s="125">
        <f t="shared" si="43"/>
        <v>41840</v>
      </c>
      <c r="J195" s="61">
        <f t="shared" si="37"/>
        <v>207360</v>
      </c>
      <c r="K195" s="61">
        <f t="shared" si="39"/>
        <v>43513</v>
      </c>
      <c r="L195" s="61">
        <f t="shared" si="40"/>
        <v>212379</v>
      </c>
      <c r="M195" s="81">
        <f t="shared" si="41"/>
        <v>103.68</v>
      </c>
      <c r="N195" s="56">
        <f t="shared" si="42"/>
        <v>1673</v>
      </c>
      <c r="O195" s="56">
        <f t="shared" si="42"/>
        <v>5019</v>
      </c>
    </row>
    <row r="196" spans="1:15" s="3" customFormat="1" ht="31.5">
      <c r="A196" s="117">
        <v>10</v>
      </c>
      <c r="B196" s="29" t="s">
        <v>52</v>
      </c>
      <c r="C196" s="22" t="s">
        <v>230</v>
      </c>
      <c r="D196" s="17">
        <v>1</v>
      </c>
      <c r="E196" s="74">
        <v>5</v>
      </c>
      <c r="F196" s="17">
        <f t="shared" si="38"/>
        <v>4</v>
      </c>
      <c r="G196" s="44">
        <v>40000</v>
      </c>
      <c r="H196" s="44">
        <f t="shared" si="44"/>
        <v>200000</v>
      </c>
      <c r="I196" s="125">
        <f t="shared" si="43"/>
        <v>41840</v>
      </c>
      <c r="J196" s="61">
        <f t="shared" si="37"/>
        <v>207360</v>
      </c>
      <c r="K196" s="61">
        <f t="shared" si="39"/>
        <v>43513</v>
      </c>
      <c r="L196" s="61">
        <f t="shared" si="40"/>
        <v>212379</v>
      </c>
      <c r="M196" s="81">
        <f t="shared" si="41"/>
        <v>103.68</v>
      </c>
      <c r="N196" s="56">
        <f t="shared" si="42"/>
        <v>1673</v>
      </c>
      <c r="O196" s="56">
        <f t="shared" si="42"/>
        <v>5019</v>
      </c>
    </row>
    <row r="197" spans="1:15" s="3" customFormat="1" ht="15.75" customHeight="1">
      <c r="A197" s="4"/>
      <c r="B197" s="39"/>
      <c r="C197" s="4"/>
      <c r="D197" s="37"/>
      <c r="E197" s="76"/>
      <c r="F197" s="37"/>
      <c r="G197" s="37"/>
      <c r="H197" s="37"/>
      <c r="I197" s="55"/>
      <c r="J197" s="56"/>
      <c r="K197" s="56"/>
      <c r="L197" s="56"/>
      <c r="M197" s="56"/>
      <c r="N197" s="4"/>
      <c r="O197" s="56"/>
    </row>
    <row r="198" spans="1:15" s="3" customFormat="1" ht="15.75" customHeight="1" hidden="1" outlineLevel="1">
      <c r="A198" s="37"/>
      <c r="B198" s="53"/>
      <c r="C198" s="120" t="s">
        <v>71</v>
      </c>
      <c r="D198" s="37"/>
      <c r="E198" s="76"/>
      <c r="F198" s="37"/>
      <c r="G198" s="37"/>
      <c r="H198" s="37"/>
      <c r="I198" s="55"/>
      <c r="J198" s="56"/>
      <c r="K198" s="56"/>
      <c r="L198" s="56"/>
      <c r="M198" s="56"/>
      <c r="N198" s="4"/>
      <c r="O198" s="56"/>
    </row>
    <row r="199" spans="1:15" s="3" customFormat="1" ht="31.5" hidden="1" outlineLevel="1">
      <c r="A199" s="17">
        <v>1</v>
      </c>
      <c r="B199" s="21" t="s">
        <v>90</v>
      </c>
      <c r="C199" s="22" t="s">
        <v>178</v>
      </c>
      <c r="D199" s="17">
        <v>2</v>
      </c>
      <c r="E199" s="74">
        <v>2.5</v>
      </c>
      <c r="F199" s="17">
        <f>E199-1</f>
        <v>1.5</v>
      </c>
      <c r="G199" s="44">
        <v>45000</v>
      </c>
      <c r="H199" s="44">
        <f>G199*E199</f>
        <v>112500</v>
      </c>
      <c r="I199" s="60">
        <f>G199*1.049</f>
        <v>47205</v>
      </c>
      <c r="J199" s="61">
        <f t="shared" si="37"/>
        <v>115807.5</v>
      </c>
      <c r="K199" s="61">
        <f>ROUNDDOWN(I199*1.04,0)</f>
        <v>49093</v>
      </c>
      <c r="L199" s="61">
        <f>ROUNDDOWN(G199+I199+K199*0.5,0)</f>
        <v>116751</v>
      </c>
      <c r="M199" s="81">
        <f>J199*100/H199</f>
        <v>102.94</v>
      </c>
      <c r="N199" s="56">
        <f>(K199-I199)/2</f>
        <v>944</v>
      </c>
      <c r="O199" s="56">
        <f>L199-J199</f>
        <v>943.5</v>
      </c>
    </row>
    <row r="200" spans="1:15" s="3" customFormat="1" ht="15.75" hidden="1" outlineLevel="1">
      <c r="A200" s="17">
        <v>2</v>
      </c>
      <c r="B200" s="21" t="s">
        <v>96</v>
      </c>
      <c r="C200" s="22" t="s">
        <v>308</v>
      </c>
      <c r="D200" s="17">
        <v>1</v>
      </c>
      <c r="E200" s="74">
        <v>2.5</v>
      </c>
      <c r="F200" s="17">
        <f>E200-1</f>
        <v>1.5</v>
      </c>
      <c r="G200" s="44">
        <v>40000</v>
      </c>
      <c r="H200" s="44">
        <f>G200*E200</f>
        <v>100000</v>
      </c>
      <c r="I200" s="60">
        <f>G200*1.049</f>
        <v>41960</v>
      </c>
      <c r="J200" s="61">
        <f t="shared" si="37"/>
        <v>102940</v>
      </c>
      <c r="K200" s="61">
        <f>ROUNDDOWN(I200*1.04,0)</f>
        <v>43638</v>
      </c>
      <c r="L200" s="61">
        <f>G200+I200+K200*0.5</f>
        <v>103779</v>
      </c>
      <c r="M200" s="81">
        <f>J200*100/H200</f>
        <v>102.94</v>
      </c>
      <c r="N200" s="56">
        <f>(K200-I200)/2</f>
        <v>839</v>
      </c>
      <c r="O200" s="56">
        <f>L200-J200</f>
        <v>839</v>
      </c>
    </row>
    <row r="201" spans="1:15" s="3" customFormat="1" ht="31.5" hidden="1" outlineLevel="1">
      <c r="A201" s="17">
        <v>8</v>
      </c>
      <c r="B201" s="21" t="s">
        <v>106</v>
      </c>
      <c r="C201" s="22" t="s">
        <v>324</v>
      </c>
      <c r="D201" s="17">
        <v>1</v>
      </c>
      <c r="E201" s="74">
        <v>2.5</v>
      </c>
      <c r="F201" s="17">
        <f>E201-1</f>
        <v>1.5</v>
      </c>
      <c r="G201" s="44">
        <v>40000</v>
      </c>
      <c r="H201" s="44">
        <f>G201*E201</f>
        <v>100000</v>
      </c>
      <c r="I201" s="60">
        <f>G201*1.049</f>
        <v>41960</v>
      </c>
      <c r="J201" s="61">
        <f t="shared" si="37"/>
        <v>102940</v>
      </c>
      <c r="K201" s="61">
        <f>ROUNDDOWN(I201*1.04,0)</f>
        <v>43638</v>
      </c>
      <c r="L201" s="61">
        <f>G201+I201+K201*0.5</f>
        <v>103779</v>
      </c>
      <c r="M201" s="81">
        <f>J201*100/H201</f>
        <v>102.94</v>
      </c>
      <c r="N201" s="56">
        <f>(K201-I201)/2</f>
        <v>839</v>
      </c>
      <c r="O201" s="56">
        <f>L201-J201</f>
        <v>839</v>
      </c>
    </row>
    <row r="202" spans="1:15" s="3" customFormat="1" ht="15.75" customHeight="1" hidden="1" outlineLevel="1">
      <c r="A202" s="17">
        <v>9</v>
      </c>
      <c r="B202" s="21" t="s">
        <v>106</v>
      </c>
      <c r="C202" s="22" t="s">
        <v>346</v>
      </c>
      <c r="D202" s="17">
        <v>1</v>
      </c>
      <c r="E202" s="74">
        <v>2.5</v>
      </c>
      <c r="F202" s="17">
        <f>E202-1</f>
        <v>1.5</v>
      </c>
      <c r="G202" s="44">
        <v>40000</v>
      </c>
      <c r="H202" s="44">
        <f>G202*E202</f>
        <v>100000</v>
      </c>
      <c r="I202" s="60">
        <f>G202*1.049</f>
        <v>41960</v>
      </c>
      <c r="J202" s="61">
        <f t="shared" si="37"/>
        <v>102940</v>
      </c>
      <c r="K202" s="61">
        <f>ROUNDDOWN(I202*1.04,0)</f>
        <v>43638</v>
      </c>
      <c r="L202" s="61">
        <f>G202+I202+K202*0.5</f>
        <v>103779</v>
      </c>
      <c r="M202" s="81">
        <f>J202*100/H202</f>
        <v>102.94</v>
      </c>
      <c r="N202" s="56">
        <f>(K202-I202)/2</f>
        <v>839</v>
      </c>
      <c r="O202" s="56">
        <f>L202-J202</f>
        <v>839</v>
      </c>
    </row>
    <row r="203" spans="2:15" s="3" customFormat="1" ht="15.75" customHeight="1" hidden="1" outlineLevel="1">
      <c r="B203" s="20"/>
      <c r="D203" s="5"/>
      <c r="E203" s="78"/>
      <c r="F203" s="5"/>
      <c r="G203" s="5"/>
      <c r="H203" s="5"/>
      <c r="I203" s="4"/>
      <c r="J203" s="4"/>
      <c r="K203" s="4"/>
      <c r="L203" s="4"/>
      <c r="M203" s="4"/>
      <c r="N203" s="4"/>
      <c r="O203" s="4"/>
    </row>
    <row r="204" spans="5:15" s="3" customFormat="1" ht="15.75" hidden="1" outlineLevel="1">
      <c r="E204" s="75"/>
      <c r="I204" s="4"/>
      <c r="J204" s="4"/>
      <c r="K204" s="4"/>
      <c r="L204" s="4"/>
      <c r="M204" s="4"/>
      <c r="N204" s="4"/>
      <c r="O204" s="4"/>
    </row>
    <row r="205" spans="1:15" s="6" customFormat="1" ht="114.75" customHeight="1" collapsed="1">
      <c r="A205" s="161" t="s">
        <v>113</v>
      </c>
      <c r="B205" s="161"/>
      <c r="C205" s="161"/>
      <c r="D205" s="161"/>
      <c r="E205" s="161"/>
      <c r="F205" s="161"/>
      <c r="G205" s="161"/>
      <c r="H205" s="161"/>
      <c r="I205" s="161"/>
      <c r="J205" s="161"/>
      <c r="K205" s="118"/>
      <c r="L205" s="118"/>
      <c r="M205" s="118"/>
      <c r="N205" s="57"/>
      <c r="O205" s="57"/>
    </row>
    <row r="206" spans="4:15" s="3" customFormat="1" ht="15.75">
      <c r="D206" s="5"/>
      <c r="E206" s="78"/>
      <c r="F206" s="5"/>
      <c r="G206" s="5"/>
      <c r="H206" s="5"/>
      <c r="I206" s="4"/>
      <c r="J206" s="4"/>
      <c r="K206" s="4"/>
      <c r="L206" s="4"/>
      <c r="M206" s="4"/>
      <c r="N206" s="4"/>
      <c r="O206" s="4"/>
    </row>
    <row r="207" spans="4:15" s="3" customFormat="1" ht="15.75">
      <c r="D207" s="5"/>
      <c r="E207" s="78"/>
      <c r="F207" s="5"/>
      <c r="G207" s="5"/>
      <c r="H207" s="5"/>
      <c r="I207" s="4"/>
      <c r="J207" s="4"/>
      <c r="K207" s="4"/>
      <c r="L207" s="4"/>
      <c r="M207" s="4"/>
      <c r="N207" s="4"/>
      <c r="O207" s="4"/>
    </row>
    <row r="208" spans="3:15" s="3" customFormat="1" ht="15.75">
      <c r="C208" s="7"/>
      <c r="D208" s="5"/>
      <c r="E208" s="78"/>
      <c r="F208" s="5"/>
      <c r="G208" s="5"/>
      <c r="H208" s="5"/>
      <c r="I208" s="4"/>
      <c r="J208" s="4"/>
      <c r="K208" s="4"/>
      <c r="L208" s="4"/>
      <c r="M208" s="4"/>
      <c r="N208" s="4"/>
      <c r="O208" s="4"/>
    </row>
    <row r="209" ht="15.75">
      <c r="C209" s="8"/>
    </row>
    <row r="210" spans="1:8" ht="16.5">
      <c r="A210" s="162" t="s">
        <v>114</v>
      </c>
      <c r="B210" s="162"/>
      <c r="C210" s="162"/>
      <c r="D210" s="5"/>
      <c r="E210" s="78"/>
      <c r="F210" s="5"/>
      <c r="G210" s="5"/>
      <c r="H210" s="5"/>
    </row>
    <row r="211" spans="1:13" ht="17.25">
      <c r="A211" s="162" t="s">
        <v>115</v>
      </c>
      <c r="B211" s="162"/>
      <c r="C211" s="162"/>
      <c r="D211" s="9"/>
      <c r="E211" s="79"/>
      <c r="F211" s="6"/>
      <c r="G211" s="6"/>
      <c r="J211" s="10" t="s">
        <v>116</v>
      </c>
      <c r="K211" s="10"/>
      <c r="L211" s="10"/>
      <c r="M211" s="10"/>
    </row>
  </sheetData>
  <sheetProtection/>
  <autoFilter ref="A11:N101"/>
  <mergeCells count="54">
    <mergeCell ref="G1:H1"/>
    <mergeCell ref="I1:J1"/>
    <mergeCell ref="G2:H2"/>
    <mergeCell ref="I2:J2"/>
    <mergeCell ref="G3:H3"/>
    <mergeCell ref="I3:J3"/>
    <mergeCell ref="A6:L6"/>
    <mergeCell ref="A7:J7"/>
    <mergeCell ref="A8:H8"/>
    <mergeCell ref="A9:A10"/>
    <mergeCell ref="B9:B10"/>
    <mergeCell ref="C9:C10"/>
    <mergeCell ref="D9:D10"/>
    <mergeCell ref="E9:E10"/>
    <mergeCell ref="F9:F10"/>
    <mergeCell ref="G9:H9"/>
    <mergeCell ref="I9:J9"/>
    <mergeCell ref="K9:L9"/>
    <mergeCell ref="D127:D128"/>
    <mergeCell ref="E127:E128"/>
    <mergeCell ref="G127:H127"/>
    <mergeCell ref="A12:B12"/>
    <mergeCell ref="A103:A104"/>
    <mergeCell ref="B103:B104"/>
    <mergeCell ref="C103:C104"/>
    <mergeCell ref="D103:D104"/>
    <mergeCell ref="K103:L103"/>
    <mergeCell ref="A118:A119"/>
    <mergeCell ref="B118:B119"/>
    <mergeCell ref="C118:C119"/>
    <mergeCell ref="D118:D119"/>
    <mergeCell ref="E118:E119"/>
    <mergeCell ref="G118:H118"/>
    <mergeCell ref="I118:J118"/>
    <mergeCell ref="K118:L118"/>
    <mergeCell ref="E103:E104"/>
    <mergeCell ref="G103:H103"/>
    <mergeCell ref="I103:J103"/>
    <mergeCell ref="A205:J205"/>
    <mergeCell ref="A210:C210"/>
    <mergeCell ref="A211:C211"/>
    <mergeCell ref="I127:J127"/>
    <mergeCell ref="K127:L127"/>
    <mergeCell ref="A184:A185"/>
    <mergeCell ref="B184:B185"/>
    <mergeCell ref="C184:C185"/>
    <mergeCell ref="D184:D185"/>
    <mergeCell ref="E184:E185"/>
    <mergeCell ref="G184:H184"/>
    <mergeCell ref="I184:J184"/>
    <mergeCell ref="K184:L184"/>
    <mergeCell ref="A127:A128"/>
    <mergeCell ref="B127:B128"/>
    <mergeCell ref="C127:C1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  <rowBreaks count="2" manualBreakCount="2">
    <brk id="115" max="11" man="1"/>
    <brk id="16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view="pageBreakPreview" zoomScale="90" zoomScaleSheetLayoutView="90" zoomScalePageLayoutView="0" workbookViewId="0" topLeftCell="A45">
      <selection activeCell="H60" sqref="H60:I60"/>
    </sheetView>
  </sheetViews>
  <sheetFormatPr defaultColWidth="9.140625" defaultRowHeight="15"/>
  <cols>
    <col min="1" max="1" width="6.8515625" style="32" customWidth="1"/>
    <col min="2" max="2" width="15.57421875" style="32" customWidth="1"/>
    <col min="3" max="3" width="60.8515625" style="32" customWidth="1"/>
    <col min="4" max="4" width="16.8515625" style="32" customWidth="1"/>
    <col min="5" max="5" width="17.421875" style="32" customWidth="1"/>
    <col min="6" max="7" width="9.140625" style="32" customWidth="1"/>
    <col min="8" max="9" width="10.140625" style="32" bestFit="1" customWidth="1"/>
    <col min="10" max="16384" width="9.140625" style="32" customWidth="1"/>
  </cols>
  <sheetData>
    <row r="1" spans="4:5" ht="16.5" customHeight="1">
      <c r="D1" s="172" t="s">
        <v>488</v>
      </c>
      <c r="E1" s="172"/>
    </row>
    <row r="2" spans="4:5" ht="16.5" customHeight="1">
      <c r="D2" s="173" t="s">
        <v>487</v>
      </c>
      <c r="E2" s="173"/>
    </row>
    <row r="3" spans="4:5" ht="16.5" customHeight="1">
      <c r="D3" s="150" t="s">
        <v>484</v>
      </c>
      <c r="E3" s="150" t="s">
        <v>120</v>
      </c>
    </row>
    <row r="5" spans="1:5" ht="72.75" customHeight="1">
      <c r="A5" s="174" t="s">
        <v>494</v>
      </c>
      <c r="B5" s="174"/>
      <c r="C5" s="174"/>
      <c r="D5" s="174"/>
      <c r="E5" s="174"/>
    </row>
    <row r="6" spans="1:3" ht="15.75">
      <c r="A6" s="151"/>
      <c r="B6" s="151"/>
      <c r="C6" s="151"/>
    </row>
    <row r="7" spans="1:5" ht="15.75">
      <c r="A7" s="160" t="s">
        <v>339</v>
      </c>
      <c r="B7" s="160"/>
      <c r="C7" s="160"/>
      <c r="D7" s="160"/>
      <c r="E7" s="160"/>
    </row>
    <row r="8" spans="1:5" ht="37.5" customHeight="1">
      <c r="A8" s="158" t="s">
        <v>1</v>
      </c>
      <c r="B8" s="158" t="s">
        <v>2</v>
      </c>
      <c r="C8" s="158" t="s">
        <v>122</v>
      </c>
      <c r="D8" s="158" t="s">
        <v>482</v>
      </c>
      <c r="E8" s="158"/>
    </row>
    <row r="9" spans="1:5" ht="63">
      <c r="A9" s="158"/>
      <c r="B9" s="158"/>
      <c r="C9" s="158"/>
      <c r="D9" s="138" t="s">
        <v>483</v>
      </c>
      <c r="E9" s="138" t="s">
        <v>6</v>
      </c>
    </row>
    <row r="10" spans="1:9" s="4" customFormat="1" ht="31.5">
      <c r="A10" s="12">
        <v>1</v>
      </c>
      <c r="B10" s="13" t="s">
        <v>365</v>
      </c>
      <c r="C10" s="40" t="s">
        <v>376</v>
      </c>
      <c r="D10" s="61">
        <v>148329</v>
      </c>
      <c r="E10" s="61">
        <v>552991</v>
      </c>
      <c r="F10" s="4">
        <v>148329</v>
      </c>
      <c r="G10" s="4">
        <v>552991</v>
      </c>
      <c r="H10" s="4" t="b">
        <f>D10=F10</f>
        <v>1</v>
      </c>
      <c r="I10" s="4" t="b">
        <f>E10=G10</f>
        <v>1</v>
      </c>
    </row>
    <row r="11" spans="1:9" s="4" customFormat="1" ht="18" customHeight="1">
      <c r="A11" s="12">
        <v>2</v>
      </c>
      <c r="B11" s="13" t="s">
        <v>366</v>
      </c>
      <c r="C11" s="40" t="s">
        <v>377</v>
      </c>
      <c r="D11" s="61">
        <v>148329</v>
      </c>
      <c r="E11" s="61">
        <v>552991</v>
      </c>
      <c r="F11" s="4">
        <v>148329</v>
      </c>
      <c r="G11" s="4">
        <v>552991</v>
      </c>
      <c r="H11" s="4" t="b">
        <f aca="true" t="shared" si="0" ref="H11:H26">D11=F11</f>
        <v>1</v>
      </c>
      <c r="I11" s="4" t="b">
        <f aca="true" t="shared" si="1" ref="I11:I26">E11=G11</f>
        <v>1</v>
      </c>
    </row>
    <row r="12" spans="1:9" s="4" customFormat="1" ht="15.75">
      <c r="A12" s="12">
        <v>3</v>
      </c>
      <c r="B12" s="13" t="s">
        <v>368</v>
      </c>
      <c r="C12" s="40" t="s">
        <v>380</v>
      </c>
      <c r="D12" s="61">
        <v>148329</v>
      </c>
      <c r="E12" s="61">
        <v>552991</v>
      </c>
      <c r="F12" s="4">
        <v>148329</v>
      </c>
      <c r="G12" s="4">
        <v>552991</v>
      </c>
      <c r="H12" s="4" t="b">
        <f t="shared" si="0"/>
        <v>1</v>
      </c>
      <c r="I12" s="4" t="b">
        <f t="shared" si="1"/>
        <v>1</v>
      </c>
    </row>
    <row r="13" spans="1:9" s="4" customFormat="1" ht="15.75">
      <c r="A13" s="12">
        <v>4</v>
      </c>
      <c r="B13" s="13" t="s">
        <v>368</v>
      </c>
      <c r="C13" s="40" t="s">
        <v>381</v>
      </c>
      <c r="D13" s="61">
        <v>148329</v>
      </c>
      <c r="E13" s="61">
        <v>552991</v>
      </c>
      <c r="F13" s="4">
        <v>148329</v>
      </c>
      <c r="G13" s="4">
        <v>552991</v>
      </c>
      <c r="H13" s="4" t="b">
        <f t="shared" si="0"/>
        <v>1</v>
      </c>
      <c r="I13" s="4" t="b">
        <f t="shared" si="1"/>
        <v>1</v>
      </c>
    </row>
    <row r="14" spans="1:9" s="4" customFormat="1" ht="15.75">
      <c r="A14" s="12">
        <v>5</v>
      </c>
      <c r="B14" s="13" t="s">
        <v>368</v>
      </c>
      <c r="C14" s="40" t="s">
        <v>382</v>
      </c>
      <c r="D14" s="61">
        <v>148329</v>
      </c>
      <c r="E14" s="61">
        <v>552991</v>
      </c>
      <c r="F14" s="4">
        <v>148329</v>
      </c>
      <c r="G14" s="4">
        <v>552991</v>
      </c>
      <c r="H14" s="4" t="b">
        <f t="shared" si="0"/>
        <v>1</v>
      </c>
      <c r="I14" s="4" t="b">
        <f t="shared" si="1"/>
        <v>1</v>
      </c>
    </row>
    <row r="15" spans="1:9" s="4" customFormat="1" ht="31.5">
      <c r="A15" s="12">
        <v>6</v>
      </c>
      <c r="B15" s="13" t="s">
        <v>369</v>
      </c>
      <c r="C15" s="40" t="s">
        <v>383</v>
      </c>
      <c r="D15" s="61">
        <v>148329</v>
      </c>
      <c r="E15" s="61">
        <v>552991</v>
      </c>
      <c r="F15" s="4">
        <v>148329</v>
      </c>
      <c r="G15" s="4">
        <v>552991</v>
      </c>
      <c r="H15" s="4" t="b">
        <f t="shared" si="0"/>
        <v>1</v>
      </c>
      <c r="I15" s="4" t="b">
        <f t="shared" si="1"/>
        <v>1</v>
      </c>
    </row>
    <row r="16" spans="1:9" s="4" customFormat="1" ht="31.5">
      <c r="A16" s="12">
        <v>7</v>
      </c>
      <c r="B16" s="13" t="s">
        <v>369</v>
      </c>
      <c r="C16" s="40" t="s">
        <v>384</v>
      </c>
      <c r="D16" s="61">
        <v>148329</v>
      </c>
      <c r="E16" s="61">
        <v>552991</v>
      </c>
      <c r="F16" s="4">
        <v>148329</v>
      </c>
      <c r="G16" s="4">
        <v>552991</v>
      </c>
      <c r="H16" s="4" t="b">
        <f t="shared" si="0"/>
        <v>1</v>
      </c>
      <c r="I16" s="4" t="b">
        <f t="shared" si="1"/>
        <v>1</v>
      </c>
    </row>
    <row r="17" spans="1:9" s="4" customFormat="1" ht="31.5">
      <c r="A17" s="12">
        <v>8</v>
      </c>
      <c r="B17" s="13" t="s">
        <v>370</v>
      </c>
      <c r="C17" s="40" t="s">
        <v>385</v>
      </c>
      <c r="D17" s="61">
        <v>148329</v>
      </c>
      <c r="E17" s="61">
        <v>552991</v>
      </c>
      <c r="F17" s="4">
        <v>148329</v>
      </c>
      <c r="G17" s="4">
        <v>552991</v>
      </c>
      <c r="H17" s="4" t="b">
        <f t="shared" si="0"/>
        <v>1</v>
      </c>
      <c r="I17" s="4" t="b">
        <f t="shared" si="1"/>
        <v>1</v>
      </c>
    </row>
    <row r="18" spans="1:9" s="4" customFormat="1" ht="31.5">
      <c r="A18" s="12">
        <v>9</v>
      </c>
      <c r="B18" s="13" t="s">
        <v>370</v>
      </c>
      <c r="C18" s="40" t="s">
        <v>386</v>
      </c>
      <c r="D18" s="61">
        <v>148329</v>
      </c>
      <c r="E18" s="61">
        <v>552991</v>
      </c>
      <c r="F18" s="4">
        <v>148329</v>
      </c>
      <c r="G18" s="4">
        <v>552991</v>
      </c>
      <c r="H18" s="4" t="b">
        <f t="shared" si="0"/>
        <v>1</v>
      </c>
      <c r="I18" s="4" t="b">
        <f t="shared" si="1"/>
        <v>1</v>
      </c>
    </row>
    <row r="19" spans="1:9" s="4" customFormat="1" ht="31.5">
      <c r="A19" s="12">
        <v>10</v>
      </c>
      <c r="B19" s="13" t="s">
        <v>371</v>
      </c>
      <c r="C19" s="40" t="s">
        <v>387</v>
      </c>
      <c r="D19" s="61">
        <v>148329</v>
      </c>
      <c r="E19" s="61">
        <v>552991</v>
      </c>
      <c r="F19" s="4">
        <v>148329</v>
      </c>
      <c r="G19" s="4">
        <v>552991</v>
      </c>
      <c r="H19" s="4" t="b">
        <f t="shared" si="0"/>
        <v>1</v>
      </c>
      <c r="I19" s="4" t="b">
        <f t="shared" si="1"/>
        <v>1</v>
      </c>
    </row>
    <row r="20" spans="1:9" s="4" customFormat="1" ht="31.5">
      <c r="A20" s="12">
        <v>11</v>
      </c>
      <c r="B20" s="13" t="s">
        <v>372</v>
      </c>
      <c r="C20" s="40" t="s">
        <v>388</v>
      </c>
      <c r="D20" s="61">
        <v>148329</v>
      </c>
      <c r="E20" s="61">
        <v>552991</v>
      </c>
      <c r="F20" s="4">
        <v>148329</v>
      </c>
      <c r="G20" s="4">
        <v>552991</v>
      </c>
      <c r="H20" s="4" t="b">
        <f t="shared" si="0"/>
        <v>1</v>
      </c>
      <c r="I20" s="4" t="b">
        <f t="shared" si="1"/>
        <v>1</v>
      </c>
    </row>
    <row r="21" spans="1:9" s="4" customFormat="1" ht="15.75">
      <c r="A21" s="12">
        <v>12</v>
      </c>
      <c r="B21" s="13" t="s">
        <v>372</v>
      </c>
      <c r="C21" s="40" t="s">
        <v>389</v>
      </c>
      <c r="D21" s="61">
        <v>148329</v>
      </c>
      <c r="E21" s="61">
        <v>552991</v>
      </c>
      <c r="F21" s="4">
        <v>148329</v>
      </c>
      <c r="G21" s="4">
        <v>552991</v>
      </c>
      <c r="H21" s="4" t="b">
        <f t="shared" si="0"/>
        <v>1</v>
      </c>
      <c r="I21" s="4" t="b">
        <f t="shared" si="1"/>
        <v>1</v>
      </c>
    </row>
    <row r="22" spans="1:9" s="4" customFormat="1" ht="31.5">
      <c r="A22" s="12">
        <v>13</v>
      </c>
      <c r="B22" s="13" t="s">
        <v>373</v>
      </c>
      <c r="C22" s="40" t="s">
        <v>390</v>
      </c>
      <c r="D22" s="61">
        <v>148329</v>
      </c>
      <c r="E22" s="61">
        <v>552991</v>
      </c>
      <c r="F22" s="4">
        <v>148329</v>
      </c>
      <c r="G22" s="4">
        <v>552991</v>
      </c>
      <c r="H22" s="4" t="b">
        <f t="shared" si="0"/>
        <v>1</v>
      </c>
      <c r="I22" s="4" t="b">
        <f t="shared" si="1"/>
        <v>1</v>
      </c>
    </row>
    <row r="23" spans="1:9" s="4" customFormat="1" ht="15.75">
      <c r="A23" s="12">
        <v>14</v>
      </c>
      <c r="B23" s="13" t="s">
        <v>373</v>
      </c>
      <c r="C23" s="40" t="s">
        <v>391</v>
      </c>
      <c r="D23" s="61">
        <v>148329</v>
      </c>
      <c r="E23" s="61">
        <v>552991</v>
      </c>
      <c r="F23" s="4">
        <v>148329</v>
      </c>
      <c r="G23" s="4">
        <v>552991</v>
      </c>
      <c r="H23" s="4" t="b">
        <f t="shared" si="0"/>
        <v>1</v>
      </c>
      <c r="I23" s="4" t="b">
        <f t="shared" si="1"/>
        <v>1</v>
      </c>
    </row>
    <row r="24" spans="1:9" s="4" customFormat="1" ht="31.5">
      <c r="A24" s="12">
        <v>15</v>
      </c>
      <c r="B24" s="13" t="s">
        <v>374</v>
      </c>
      <c r="C24" s="40" t="s">
        <v>300</v>
      </c>
      <c r="D24" s="61">
        <v>148329</v>
      </c>
      <c r="E24" s="61">
        <v>552991</v>
      </c>
      <c r="F24" s="4">
        <v>148329</v>
      </c>
      <c r="G24" s="4">
        <v>552991</v>
      </c>
      <c r="H24" s="4" t="b">
        <f t="shared" si="0"/>
        <v>1</v>
      </c>
      <c r="I24" s="4" t="b">
        <f t="shared" si="1"/>
        <v>1</v>
      </c>
    </row>
    <row r="25" spans="1:9" s="4" customFormat="1" ht="31.5">
      <c r="A25" s="12">
        <v>16</v>
      </c>
      <c r="B25" s="13" t="s">
        <v>374</v>
      </c>
      <c r="C25" s="40" t="s">
        <v>392</v>
      </c>
      <c r="D25" s="61">
        <v>148329</v>
      </c>
      <c r="E25" s="61">
        <v>552991</v>
      </c>
      <c r="F25" s="4">
        <v>148329</v>
      </c>
      <c r="G25" s="4">
        <v>552991</v>
      </c>
      <c r="H25" s="4" t="b">
        <f t="shared" si="0"/>
        <v>1</v>
      </c>
      <c r="I25" s="4" t="b">
        <f t="shared" si="1"/>
        <v>1</v>
      </c>
    </row>
    <row r="26" spans="1:9" s="4" customFormat="1" ht="31.5">
      <c r="A26" s="12">
        <v>17</v>
      </c>
      <c r="B26" s="13" t="s">
        <v>375</v>
      </c>
      <c r="C26" s="40" t="s">
        <v>393</v>
      </c>
      <c r="D26" s="61">
        <v>148329</v>
      </c>
      <c r="E26" s="61">
        <v>552991</v>
      </c>
      <c r="F26" s="4">
        <v>148329</v>
      </c>
      <c r="G26" s="4">
        <v>552991</v>
      </c>
      <c r="H26" s="4" t="b">
        <f t="shared" si="0"/>
        <v>1</v>
      </c>
      <c r="I26" s="4" t="b">
        <f t="shared" si="1"/>
        <v>1</v>
      </c>
    </row>
    <row r="27" s="4" customFormat="1" ht="15.75">
      <c r="B27" s="39"/>
    </row>
    <row r="28" spans="1:5" s="4" customFormat="1" ht="15.75">
      <c r="A28" s="169" t="s">
        <v>341</v>
      </c>
      <c r="B28" s="169"/>
      <c r="C28" s="169"/>
      <c r="D28" s="169"/>
      <c r="E28" s="169"/>
    </row>
    <row r="29" spans="1:5" s="4" customFormat="1" ht="39" customHeight="1">
      <c r="A29" s="158" t="s">
        <v>1</v>
      </c>
      <c r="B29" s="158" t="s">
        <v>2</v>
      </c>
      <c r="C29" s="158" t="s">
        <v>122</v>
      </c>
      <c r="D29" s="158" t="s">
        <v>482</v>
      </c>
      <c r="E29" s="158"/>
    </row>
    <row r="30" spans="1:5" s="4" customFormat="1" ht="63">
      <c r="A30" s="158"/>
      <c r="B30" s="158"/>
      <c r="C30" s="158"/>
      <c r="D30" s="138" t="s">
        <v>483</v>
      </c>
      <c r="E30" s="138" t="s">
        <v>6</v>
      </c>
    </row>
    <row r="31" spans="1:5" s="106" customFormat="1" ht="15.75">
      <c r="A31" s="157">
        <v>1</v>
      </c>
      <c r="B31" s="157">
        <v>2</v>
      </c>
      <c r="C31" s="157">
        <v>3</v>
      </c>
      <c r="D31" s="155">
        <v>4</v>
      </c>
      <c r="E31" s="155">
        <v>5</v>
      </c>
    </row>
    <row r="32" spans="1:9" s="4" customFormat="1" ht="21.75" customHeight="1">
      <c r="A32" s="12">
        <v>1</v>
      </c>
      <c r="B32" s="13" t="s">
        <v>366</v>
      </c>
      <c r="C32" s="42" t="s">
        <v>377</v>
      </c>
      <c r="D32" s="61">
        <v>38557</v>
      </c>
      <c r="E32" s="61">
        <v>182303</v>
      </c>
      <c r="F32" s="4">
        <v>38557</v>
      </c>
      <c r="G32" s="4">
        <v>182303</v>
      </c>
      <c r="H32" s="4" t="b">
        <f aca="true" t="shared" si="2" ref="H32:H40">D32=F32</f>
        <v>1</v>
      </c>
      <c r="I32" s="4" t="b">
        <f aca="true" t="shared" si="3" ref="I32:I40">E32=G32</f>
        <v>1</v>
      </c>
    </row>
    <row r="33" spans="1:9" s="4" customFormat="1" ht="31.5">
      <c r="A33" s="12">
        <v>2</v>
      </c>
      <c r="B33" s="13" t="s">
        <v>367</v>
      </c>
      <c r="C33" s="42" t="s">
        <v>407</v>
      </c>
      <c r="D33" s="61">
        <v>38557</v>
      </c>
      <c r="E33" s="61">
        <v>143746</v>
      </c>
      <c r="F33" s="4">
        <v>38557</v>
      </c>
      <c r="G33" s="4">
        <v>143746</v>
      </c>
      <c r="H33" s="4" t="b">
        <f t="shared" si="2"/>
        <v>1</v>
      </c>
      <c r="I33" s="4" t="b">
        <f t="shared" si="3"/>
        <v>1</v>
      </c>
    </row>
    <row r="34" spans="1:9" s="4" customFormat="1" ht="15.75">
      <c r="A34" s="12">
        <v>3</v>
      </c>
      <c r="B34" s="13" t="s">
        <v>368</v>
      </c>
      <c r="C34" s="42" t="s">
        <v>381</v>
      </c>
      <c r="D34" s="61">
        <v>38557</v>
      </c>
      <c r="E34" s="61">
        <v>182303</v>
      </c>
      <c r="F34" s="4">
        <v>38557</v>
      </c>
      <c r="G34" s="4">
        <v>182303</v>
      </c>
      <c r="H34" s="4" t="b">
        <f t="shared" si="2"/>
        <v>1</v>
      </c>
      <c r="I34" s="4" t="b">
        <f t="shared" si="3"/>
        <v>1</v>
      </c>
    </row>
    <row r="35" spans="1:9" s="4" customFormat="1" ht="31.5">
      <c r="A35" s="12">
        <v>4</v>
      </c>
      <c r="B35" s="13" t="s">
        <v>369</v>
      </c>
      <c r="C35" s="42" t="s">
        <v>383</v>
      </c>
      <c r="D35" s="61">
        <v>38557</v>
      </c>
      <c r="E35" s="61">
        <v>182303</v>
      </c>
      <c r="F35" s="4">
        <v>38557</v>
      </c>
      <c r="G35" s="4">
        <v>182303</v>
      </c>
      <c r="H35" s="4" t="b">
        <f t="shared" si="2"/>
        <v>1</v>
      </c>
      <c r="I35" s="4" t="b">
        <f t="shared" si="3"/>
        <v>1</v>
      </c>
    </row>
    <row r="36" spans="1:9" s="4" customFormat="1" ht="31.5">
      <c r="A36" s="12">
        <v>5</v>
      </c>
      <c r="B36" s="13" t="s">
        <v>369</v>
      </c>
      <c r="C36" s="42" t="s">
        <v>384</v>
      </c>
      <c r="D36" s="61">
        <v>38557</v>
      </c>
      <c r="E36" s="61">
        <v>182303</v>
      </c>
      <c r="F36" s="4">
        <v>38557</v>
      </c>
      <c r="G36" s="4">
        <v>182303</v>
      </c>
      <c r="H36" s="4" t="b">
        <f t="shared" si="2"/>
        <v>1</v>
      </c>
      <c r="I36" s="4" t="b">
        <f t="shared" si="3"/>
        <v>1</v>
      </c>
    </row>
    <row r="37" spans="1:9" s="4" customFormat="1" ht="31.5">
      <c r="A37" s="12">
        <v>6</v>
      </c>
      <c r="B37" s="13" t="s">
        <v>372</v>
      </c>
      <c r="C37" s="42" t="s">
        <v>388</v>
      </c>
      <c r="D37" s="61">
        <v>38557</v>
      </c>
      <c r="E37" s="61">
        <v>182303</v>
      </c>
      <c r="F37" s="4">
        <v>38557</v>
      </c>
      <c r="G37" s="4">
        <v>182303</v>
      </c>
      <c r="H37" s="4" t="b">
        <f t="shared" si="2"/>
        <v>1</v>
      </c>
      <c r="I37" s="4" t="b">
        <f t="shared" si="3"/>
        <v>1</v>
      </c>
    </row>
    <row r="38" spans="1:9" s="4" customFormat="1" ht="15.75">
      <c r="A38" s="12">
        <v>7</v>
      </c>
      <c r="B38" s="13" t="s">
        <v>372</v>
      </c>
      <c r="C38" s="42" t="s">
        <v>389</v>
      </c>
      <c r="D38" s="61">
        <v>38557</v>
      </c>
      <c r="E38" s="61">
        <v>182303</v>
      </c>
      <c r="F38" s="4">
        <v>38557</v>
      </c>
      <c r="G38" s="4">
        <v>182303</v>
      </c>
      <c r="H38" s="4" t="b">
        <f t="shared" si="2"/>
        <v>1</v>
      </c>
      <c r="I38" s="4" t="b">
        <f t="shared" si="3"/>
        <v>1</v>
      </c>
    </row>
    <row r="39" spans="1:9" s="4" customFormat="1" ht="31.5">
      <c r="A39" s="12">
        <v>8</v>
      </c>
      <c r="B39" s="13" t="s">
        <v>373</v>
      </c>
      <c r="C39" s="42" t="s">
        <v>390</v>
      </c>
      <c r="D39" s="61">
        <v>38557</v>
      </c>
      <c r="E39" s="61">
        <v>182303</v>
      </c>
      <c r="F39" s="4">
        <v>38557</v>
      </c>
      <c r="G39" s="4">
        <v>182303</v>
      </c>
      <c r="H39" s="4" t="b">
        <f t="shared" si="2"/>
        <v>1</v>
      </c>
      <c r="I39" s="4" t="b">
        <f t="shared" si="3"/>
        <v>1</v>
      </c>
    </row>
    <row r="40" spans="1:9" s="4" customFormat="1" ht="15.75">
      <c r="A40" s="12">
        <v>9</v>
      </c>
      <c r="B40" s="13" t="s">
        <v>373</v>
      </c>
      <c r="C40" s="42" t="s">
        <v>408</v>
      </c>
      <c r="D40" s="61">
        <v>38557</v>
      </c>
      <c r="E40" s="61">
        <v>182303</v>
      </c>
      <c r="F40" s="4">
        <v>38557</v>
      </c>
      <c r="G40" s="4">
        <v>182303</v>
      </c>
      <c r="H40" s="4" t="b">
        <f t="shared" si="2"/>
        <v>1</v>
      </c>
      <c r="I40" s="4" t="b">
        <f t="shared" si="3"/>
        <v>1</v>
      </c>
    </row>
    <row r="41" spans="1:9" s="106" customFormat="1" ht="15.75">
      <c r="A41" s="157">
        <v>1</v>
      </c>
      <c r="B41" s="157">
        <v>2</v>
      </c>
      <c r="C41" s="157">
        <v>3</v>
      </c>
      <c r="D41" s="155">
        <v>4</v>
      </c>
      <c r="E41" s="155">
        <v>5</v>
      </c>
      <c r="H41" s="4"/>
      <c r="I41" s="4"/>
    </row>
    <row r="42" spans="1:9" s="4" customFormat="1" ht="31.5">
      <c r="A42" s="12">
        <v>10</v>
      </c>
      <c r="B42" s="13" t="s">
        <v>374</v>
      </c>
      <c r="C42" s="42" t="s">
        <v>301</v>
      </c>
      <c r="D42" s="61">
        <v>38557</v>
      </c>
      <c r="E42" s="61">
        <v>182303</v>
      </c>
      <c r="F42" s="106">
        <v>38557</v>
      </c>
      <c r="G42" s="106">
        <v>182303</v>
      </c>
      <c r="H42" s="4" t="b">
        <f>D42=F42</f>
        <v>1</v>
      </c>
      <c r="I42" s="4" t="b">
        <f>E42=G42</f>
        <v>1</v>
      </c>
    </row>
    <row r="43" spans="1:9" s="4" customFormat="1" ht="31.5">
      <c r="A43" s="12">
        <v>11</v>
      </c>
      <c r="B43" s="13" t="s">
        <v>374</v>
      </c>
      <c r="C43" s="42" t="s">
        <v>392</v>
      </c>
      <c r="D43" s="61">
        <v>38557</v>
      </c>
      <c r="E43" s="61">
        <v>182303</v>
      </c>
      <c r="F43" s="4">
        <v>38557</v>
      </c>
      <c r="G43" s="4">
        <v>182303</v>
      </c>
      <c r="H43" s="4" t="b">
        <f aca="true" t="shared" si="4" ref="H43:H60">D43=F43</f>
        <v>1</v>
      </c>
      <c r="I43" s="4" t="b">
        <f aca="true" t="shared" si="5" ref="I43:I60">E43=G43</f>
        <v>1</v>
      </c>
    </row>
    <row r="44" spans="1:9" s="4" customFormat="1" ht="31.5">
      <c r="A44" s="12">
        <v>12</v>
      </c>
      <c r="B44" s="13" t="s">
        <v>375</v>
      </c>
      <c r="C44" s="42" t="s">
        <v>393</v>
      </c>
      <c r="D44" s="61">
        <v>38557</v>
      </c>
      <c r="E44" s="61">
        <v>182303</v>
      </c>
      <c r="F44" s="4">
        <v>38557</v>
      </c>
      <c r="G44" s="4">
        <v>182303</v>
      </c>
      <c r="H44" s="4" t="b">
        <f t="shared" si="4"/>
        <v>1</v>
      </c>
      <c r="I44" s="4" t="b">
        <f t="shared" si="5"/>
        <v>1</v>
      </c>
    </row>
    <row r="45" spans="1:9" s="4" customFormat="1" ht="63">
      <c r="A45" s="12">
        <v>13</v>
      </c>
      <c r="B45" s="138" t="s">
        <v>358</v>
      </c>
      <c r="C45" s="42" t="s">
        <v>394</v>
      </c>
      <c r="D45" s="61">
        <v>38557</v>
      </c>
      <c r="E45" s="61">
        <v>143746</v>
      </c>
      <c r="F45" s="4">
        <v>38557</v>
      </c>
      <c r="G45" s="4">
        <v>143746</v>
      </c>
      <c r="H45" s="4" t="b">
        <f t="shared" si="4"/>
        <v>1</v>
      </c>
      <c r="I45" s="4" t="b">
        <f t="shared" si="5"/>
        <v>1</v>
      </c>
    </row>
    <row r="46" spans="1:9" s="4" customFormat="1" ht="31.5">
      <c r="A46" s="12">
        <v>14</v>
      </c>
      <c r="B46" s="138" t="s">
        <v>360</v>
      </c>
      <c r="C46" s="42" t="s">
        <v>398</v>
      </c>
      <c r="D46" s="61">
        <v>38557</v>
      </c>
      <c r="E46" s="61">
        <v>143746</v>
      </c>
      <c r="F46" s="4">
        <v>38557</v>
      </c>
      <c r="G46" s="4">
        <v>143746</v>
      </c>
      <c r="H46" s="4" t="b">
        <f t="shared" si="4"/>
        <v>1</v>
      </c>
      <c r="I46" s="4" t="b">
        <f t="shared" si="5"/>
        <v>1</v>
      </c>
    </row>
    <row r="47" spans="1:9" s="4" customFormat="1" ht="31.5">
      <c r="A47" s="12">
        <v>15</v>
      </c>
      <c r="B47" s="138" t="s">
        <v>360</v>
      </c>
      <c r="C47" s="42" t="s">
        <v>399</v>
      </c>
      <c r="D47" s="61">
        <v>38557</v>
      </c>
      <c r="E47" s="61">
        <v>143746</v>
      </c>
      <c r="F47" s="4">
        <v>38557</v>
      </c>
      <c r="G47" s="4">
        <v>143746</v>
      </c>
      <c r="H47" s="4" t="b">
        <f t="shared" si="4"/>
        <v>1</v>
      </c>
      <c r="I47" s="4" t="b">
        <f t="shared" si="5"/>
        <v>1</v>
      </c>
    </row>
    <row r="48" spans="1:9" s="4" customFormat="1" ht="47.25">
      <c r="A48" s="12">
        <v>16</v>
      </c>
      <c r="B48" s="138" t="s">
        <v>360</v>
      </c>
      <c r="C48" s="42" t="s">
        <v>400</v>
      </c>
      <c r="D48" s="61">
        <v>38557</v>
      </c>
      <c r="E48" s="61">
        <v>143746</v>
      </c>
      <c r="F48" s="4">
        <v>38557</v>
      </c>
      <c r="G48" s="4">
        <v>143746</v>
      </c>
      <c r="H48" s="4" t="b">
        <f t="shared" si="4"/>
        <v>1</v>
      </c>
      <c r="I48" s="4" t="b">
        <f t="shared" si="5"/>
        <v>1</v>
      </c>
    </row>
    <row r="49" spans="1:9" s="4" customFormat="1" ht="31.5">
      <c r="A49" s="12">
        <v>17</v>
      </c>
      <c r="B49" s="138" t="s">
        <v>360</v>
      </c>
      <c r="C49" s="42" t="s">
        <v>409</v>
      </c>
      <c r="D49" s="61">
        <v>38557</v>
      </c>
      <c r="E49" s="61">
        <v>143746</v>
      </c>
      <c r="F49" s="4">
        <v>38557</v>
      </c>
      <c r="G49" s="4">
        <v>143746</v>
      </c>
      <c r="H49" s="4" t="b">
        <f t="shared" si="4"/>
        <v>1</v>
      </c>
      <c r="I49" s="4" t="b">
        <f t="shared" si="5"/>
        <v>1</v>
      </c>
    </row>
    <row r="50" spans="1:9" s="4" customFormat="1" ht="47.25">
      <c r="A50" s="12">
        <v>18</v>
      </c>
      <c r="B50" s="138" t="s">
        <v>360</v>
      </c>
      <c r="C50" s="42" t="s">
        <v>401</v>
      </c>
      <c r="D50" s="61">
        <v>38557</v>
      </c>
      <c r="E50" s="61">
        <v>143746</v>
      </c>
      <c r="F50" s="4">
        <v>38557</v>
      </c>
      <c r="G50" s="4">
        <v>143746</v>
      </c>
      <c r="H50" s="4" t="b">
        <f t="shared" si="4"/>
        <v>1</v>
      </c>
      <c r="I50" s="4" t="b">
        <f t="shared" si="5"/>
        <v>1</v>
      </c>
    </row>
    <row r="51" spans="1:9" s="4" customFormat="1" ht="31.5">
      <c r="A51" s="12">
        <v>19</v>
      </c>
      <c r="B51" s="138" t="s">
        <v>360</v>
      </c>
      <c r="C51" s="42" t="s">
        <v>402</v>
      </c>
      <c r="D51" s="61">
        <v>38557</v>
      </c>
      <c r="E51" s="61">
        <v>143746</v>
      </c>
      <c r="F51" s="4">
        <v>38557</v>
      </c>
      <c r="G51" s="4">
        <v>143746</v>
      </c>
      <c r="H51" s="4" t="b">
        <f t="shared" si="4"/>
        <v>1</v>
      </c>
      <c r="I51" s="4" t="b">
        <f t="shared" si="5"/>
        <v>1</v>
      </c>
    </row>
    <row r="52" spans="1:9" s="4" customFormat="1" ht="15.75">
      <c r="A52" s="12">
        <v>20</v>
      </c>
      <c r="B52" s="138" t="s">
        <v>361</v>
      </c>
      <c r="C52" s="42" t="s">
        <v>410</v>
      </c>
      <c r="D52" s="61">
        <v>38557</v>
      </c>
      <c r="E52" s="61">
        <v>143746</v>
      </c>
      <c r="F52" s="4">
        <v>38557</v>
      </c>
      <c r="G52" s="4">
        <v>143746</v>
      </c>
      <c r="H52" s="4" t="b">
        <f t="shared" si="4"/>
        <v>1</v>
      </c>
      <c r="I52" s="4" t="b">
        <f t="shared" si="5"/>
        <v>1</v>
      </c>
    </row>
    <row r="53" spans="1:9" s="4" customFormat="1" ht="15.75">
      <c r="A53" s="12">
        <v>21</v>
      </c>
      <c r="B53" s="138" t="s">
        <v>361</v>
      </c>
      <c r="C53" s="42" t="s">
        <v>403</v>
      </c>
      <c r="D53" s="61">
        <v>38557</v>
      </c>
      <c r="E53" s="61">
        <v>143746</v>
      </c>
      <c r="F53" s="4">
        <v>38557</v>
      </c>
      <c r="G53" s="4">
        <v>143746</v>
      </c>
      <c r="H53" s="4" t="b">
        <f t="shared" si="4"/>
        <v>1</v>
      </c>
      <c r="I53" s="4" t="b">
        <f t="shared" si="5"/>
        <v>1</v>
      </c>
    </row>
    <row r="54" spans="1:9" s="4" customFormat="1" ht="15.75">
      <c r="A54" s="12">
        <v>22</v>
      </c>
      <c r="B54" s="138" t="s">
        <v>361</v>
      </c>
      <c r="C54" s="42" t="s">
        <v>411</v>
      </c>
      <c r="D54" s="61">
        <v>38557</v>
      </c>
      <c r="E54" s="61">
        <v>143746</v>
      </c>
      <c r="F54" s="4">
        <v>38557</v>
      </c>
      <c r="G54" s="4">
        <v>143746</v>
      </c>
      <c r="H54" s="4" t="b">
        <f t="shared" si="4"/>
        <v>1</v>
      </c>
      <c r="I54" s="4" t="b">
        <f t="shared" si="5"/>
        <v>1</v>
      </c>
    </row>
    <row r="55" spans="1:9" s="4" customFormat="1" ht="31.5">
      <c r="A55" s="12">
        <v>23</v>
      </c>
      <c r="B55" s="138" t="s">
        <v>361</v>
      </c>
      <c r="C55" s="42" t="s">
        <v>412</v>
      </c>
      <c r="D55" s="61">
        <v>38557</v>
      </c>
      <c r="E55" s="61">
        <v>143746</v>
      </c>
      <c r="F55" s="4">
        <v>38557</v>
      </c>
      <c r="G55" s="4">
        <v>143746</v>
      </c>
      <c r="H55" s="4" t="b">
        <f t="shared" si="4"/>
        <v>1</v>
      </c>
      <c r="I55" s="4" t="b">
        <f t="shared" si="5"/>
        <v>1</v>
      </c>
    </row>
    <row r="56" spans="1:9" s="4" customFormat="1" ht="47.25">
      <c r="A56" s="12">
        <v>24</v>
      </c>
      <c r="B56" s="138" t="s">
        <v>361</v>
      </c>
      <c r="C56" s="42" t="s">
        <v>413</v>
      </c>
      <c r="D56" s="61">
        <v>38557</v>
      </c>
      <c r="E56" s="61">
        <v>143746</v>
      </c>
      <c r="F56" s="4">
        <v>38557</v>
      </c>
      <c r="G56" s="4">
        <v>143746</v>
      </c>
      <c r="H56" s="4" t="b">
        <f t="shared" si="4"/>
        <v>1</v>
      </c>
      <c r="I56" s="4" t="b">
        <f t="shared" si="5"/>
        <v>1</v>
      </c>
    </row>
    <row r="57" spans="1:9" s="4" customFormat="1" ht="15.75">
      <c r="A57" s="12">
        <v>25</v>
      </c>
      <c r="B57" s="138" t="s">
        <v>362</v>
      </c>
      <c r="C57" s="42" t="s">
        <v>404</v>
      </c>
      <c r="D57" s="61">
        <v>38557</v>
      </c>
      <c r="E57" s="61">
        <v>143746</v>
      </c>
      <c r="F57" s="4">
        <v>38557</v>
      </c>
      <c r="G57" s="4">
        <v>143746</v>
      </c>
      <c r="H57" s="4" t="b">
        <f t="shared" si="4"/>
        <v>1</v>
      </c>
      <c r="I57" s="4" t="b">
        <f t="shared" si="5"/>
        <v>1</v>
      </c>
    </row>
    <row r="58" spans="1:9" s="4" customFormat="1" ht="31.5">
      <c r="A58" s="12">
        <v>26</v>
      </c>
      <c r="B58" s="138" t="s">
        <v>362</v>
      </c>
      <c r="C58" s="42" t="s">
        <v>405</v>
      </c>
      <c r="D58" s="61">
        <v>38557</v>
      </c>
      <c r="E58" s="61">
        <v>143746</v>
      </c>
      <c r="F58" s="4">
        <v>38557</v>
      </c>
      <c r="G58" s="4">
        <v>143746</v>
      </c>
      <c r="H58" s="4" t="b">
        <f t="shared" si="4"/>
        <v>1</v>
      </c>
      <c r="I58" s="4" t="b">
        <f t="shared" si="5"/>
        <v>1</v>
      </c>
    </row>
    <row r="59" spans="1:9" s="4" customFormat="1" ht="31.5">
      <c r="A59" s="12">
        <v>27</v>
      </c>
      <c r="B59" s="138" t="s">
        <v>363</v>
      </c>
      <c r="C59" s="42" t="s">
        <v>434</v>
      </c>
      <c r="D59" s="61">
        <v>38557</v>
      </c>
      <c r="E59" s="61">
        <v>143746</v>
      </c>
      <c r="F59" s="4">
        <v>38557</v>
      </c>
      <c r="G59" s="4">
        <v>143746</v>
      </c>
      <c r="H59" s="4" t="b">
        <f t="shared" si="4"/>
        <v>1</v>
      </c>
      <c r="I59" s="4" t="b">
        <f t="shared" si="5"/>
        <v>1</v>
      </c>
    </row>
    <row r="60" spans="1:9" s="4" customFormat="1" ht="15.75">
      <c r="A60" s="12">
        <v>28</v>
      </c>
      <c r="B60" s="138" t="s">
        <v>364</v>
      </c>
      <c r="C60" s="42" t="s">
        <v>406</v>
      </c>
      <c r="D60" s="61">
        <v>38557</v>
      </c>
      <c r="E60" s="61">
        <v>143746</v>
      </c>
      <c r="F60" s="4">
        <v>38557</v>
      </c>
      <c r="G60" s="4">
        <v>143746</v>
      </c>
      <c r="H60" s="4" t="b">
        <f t="shared" si="4"/>
        <v>1</v>
      </c>
      <c r="I60" s="4" t="b">
        <f t="shared" si="5"/>
        <v>1</v>
      </c>
    </row>
    <row r="61" spans="1:5" s="4" customFormat="1" ht="98.25" customHeight="1">
      <c r="A61" s="171" t="s">
        <v>492</v>
      </c>
      <c r="B61" s="171"/>
      <c r="C61" s="171"/>
      <c r="D61" s="171"/>
      <c r="E61" s="171"/>
    </row>
    <row r="62" s="4" customFormat="1" ht="15.75">
      <c r="C62" s="152"/>
    </row>
    <row r="63" ht="15.75">
      <c r="C63" s="153"/>
    </row>
    <row r="64" spans="1:3" ht="16.5" customHeight="1">
      <c r="A64" s="170" t="s">
        <v>491</v>
      </c>
      <c r="B64" s="170"/>
      <c r="C64" s="170"/>
    </row>
    <row r="65" spans="1:5" ht="17.25" customHeight="1">
      <c r="A65" s="178" t="s">
        <v>486</v>
      </c>
      <c r="B65" s="178"/>
      <c r="C65" s="178"/>
      <c r="D65" s="152"/>
      <c r="E65" s="152" t="s">
        <v>116</v>
      </c>
    </row>
  </sheetData>
  <sheetProtection/>
  <mergeCells count="16">
    <mergeCell ref="D2:E2"/>
    <mergeCell ref="D1:E1"/>
    <mergeCell ref="A7:E7"/>
    <mergeCell ref="A28:E28"/>
    <mergeCell ref="A64:C64"/>
    <mergeCell ref="A5:E5"/>
    <mergeCell ref="A65:C65"/>
    <mergeCell ref="A29:A30"/>
    <mergeCell ref="B29:B30"/>
    <mergeCell ref="C29:C30"/>
    <mergeCell ref="D8:E8"/>
    <mergeCell ref="D29:E29"/>
    <mergeCell ref="A61:E61"/>
    <mergeCell ref="A8:A9"/>
    <mergeCell ref="B8:B9"/>
    <mergeCell ref="C8:C9"/>
  </mergeCells>
  <printOptions/>
  <pageMargins left="0.984251968503937" right="0.3937007874015748" top="0.3937007874015748" bottom="0.3937007874015748" header="0.31496062992125984" footer="0.31496062992125984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view="pageBreakPreview" zoomScale="60" zoomScalePageLayoutView="0" workbookViewId="0" topLeftCell="A1">
      <selection activeCell="E18" sqref="E18"/>
    </sheetView>
  </sheetViews>
  <sheetFormatPr defaultColWidth="9.140625" defaultRowHeight="15" outlineLevelCol="1"/>
  <cols>
    <col min="1" max="1" width="6.8515625" style="1" customWidth="1"/>
    <col min="2" max="2" width="15.57421875" style="1" customWidth="1"/>
    <col min="3" max="3" width="52.28125" style="1" customWidth="1"/>
    <col min="4" max="4" width="15.57421875" style="2" customWidth="1" outlineLevel="1"/>
    <col min="5" max="5" width="13.8515625" style="2" customWidth="1"/>
    <col min="6" max="6" width="16.57421875" style="2" customWidth="1"/>
    <col min="7" max="16384" width="9.140625" style="1" customWidth="1"/>
  </cols>
  <sheetData>
    <row r="1" spans="5:6" ht="16.5">
      <c r="E1" s="163" t="s">
        <v>415</v>
      </c>
      <c r="F1" s="163"/>
    </row>
    <row r="2" spans="5:6" ht="16.5">
      <c r="E2" s="163" t="s">
        <v>117</v>
      </c>
      <c r="F2" s="163"/>
    </row>
    <row r="3" spans="5:6" ht="16.5">
      <c r="E3" s="163" t="s">
        <v>118</v>
      </c>
      <c r="F3" s="163"/>
    </row>
    <row r="4" spans="5:6" ht="15">
      <c r="E4" s="11" t="s">
        <v>119</v>
      </c>
      <c r="F4" s="11" t="s">
        <v>120</v>
      </c>
    </row>
    <row r="6" spans="1:6" ht="16.5">
      <c r="A6" s="164" t="s">
        <v>416</v>
      </c>
      <c r="B6" s="164"/>
      <c r="C6" s="164"/>
      <c r="D6" s="164"/>
      <c r="E6" s="164"/>
      <c r="F6" s="164"/>
    </row>
    <row r="7" spans="1:6" ht="16.5">
      <c r="A7" s="31"/>
      <c r="B7" s="31"/>
      <c r="C7" s="31"/>
      <c r="D7" s="31"/>
      <c r="E7" s="31"/>
      <c r="F7" s="31"/>
    </row>
    <row r="8" spans="1:6" ht="15.75">
      <c r="A8" s="165" t="s">
        <v>339</v>
      </c>
      <c r="B8" s="165"/>
      <c r="C8" s="165"/>
      <c r="D8" s="165"/>
      <c r="E8" s="165"/>
      <c r="F8" s="165"/>
    </row>
    <row r="9" spans="1:6" ht="15.75">
      <c r="A9" s="158" t="s">
        <v>1</v>
      </c>
      <c r="B9" s="158" t="s">
        <v>2</v>
      </c>
      <c r="C9" s="158" t="s">
        <v>122</v>
      </c>
      <c r="D9" s="158" t="s">
        <v>429</v>
      </c>
      <c r="E9" s="158" t="s">
        <v>3</v>
      </c>
      <c r="F9" s="158"/>
    </row>
    <row r="10" spans="1:6" ht="63">
      <c r="A10" s="158"/>
      <c r="B10" s="158"/>
      <c r="C10" s="158"/>
      <c r="D10" s="158"/>
      <c r="E10" s="28" t="s">
        <v>350</v>
      </c>
      <c r="F10" s="28" t="s">
        <v>6</v>
      </c>
    </row>
    <row r="11" spans="1:6" s="3" customFormat="1" ht="15.75">
      <c r="A11" s="28">
        <v>1</v>
      </c>
      <c r="B11" s="28">
        <v>2</v>
      </c>
      <c r="C11" s="28">
        <v>3</v>
      </c>
      <c r="D11" s="28"/>
      <c r="E11" s="28">
        <v>4</v>
      </c>
      <c r="F11" s="28">
        <v>5</v>
      </c>
    </row>
    <row r="12" spans="1:6" s="3" customFormat="1" ht="15.75">
      <c r="A12" s="183">
        <v>1</v>
      </c>
      <c r="B12" s="179" t="s">
        <v>417</v>
      </c>
      <c r="C12" s="181" t="s">
        <v>418</v>
      </c>
      <c r="D12" s="17" t="s">
        <v>430</v>
      </c>
      <c r="E12" s="36">
        <v>57746</v>
      </c>
      <c r="F12" s="36">
        <f>E12*2</f>
        <v>115492</v>
      </c>
    </row>
    <row r="13" spans="1:6" s="3" customFormat="1" ht="15.75">
      <c r="A13" s="184"/>
      <c r="B13" s="180"/>
      <c r="C13" s="182"/>
      <c r="D13" s="17" t="s">
        <v>431</v>
      </c>
      <c r="E13" s="36">
        <v>57746</v>
      </c>
      <c r="F13" s="36">
        <f>E13*3</f>
        <v>173238</v>
      </c>
    </row>
    <row r="14" spans="1:6" s="3" customFormat="1" ht="16.5" customHeight="1">
      <c r="A14" s="183">
        <v>2</v>
      </c>
      <c r="B14" s="179" t="s">
        <v>419</v>
      </c>
      <c r="C14" s="181" t="s">
        <v>420</v>
      </c>
      <c r="D14" s="17" t="s">
        <v>430</v>
      </c>
      <c r="E14" s="36">
        <v>53168</v>
      </c>
      <c r="F14" s="36">
        <f>E14*2</f>
        <v>106336</v>
      </c>
    </row>
    <row r="15" spans="1:6" s="4" customFormat="1" ht="17.25" customHeight="1">
      <c r="A15" s="184"/>
      <c r="B15" s="180"/>
      <c r="C15" s="182"/>
      <c r="D15" s="17" t="s">
        <v>431</v>
      </c>
      <c r="E15" s="36">
        <v>53168</v>
      </c>
      <c r="F15" s="36">
        <f>E15*3</f>
        <v>159504</v>
      </c>
    </row>
    <row r="16" spans="1:6" s="4" customFormat="1" ht="15.75">
      <c r="A16" s="183">
        <v>3</v>
      </c>
      <c r="B16" s="179" t="s">
        <v>421</v>
      </c>
      <c r="C16" s="181" t="s">
        <v>422</v>
      </c>
      <c r="D16" s="17" t="s">
        <v>430</v>
      </c>
      <c r="E16" s="36">
        <v>53168</v>
      </c>
      <c r="F16" s="36">
        <f>E16*2</f>
        <v>106336</v>
      </c>
    </row>
    <row r="17" spans="1:6" s="4" customFormat="1" ht="15.75">
      <c r="A17" s="184"/>
      <c r="B17" s="180"/>
      <c r="C17" s="182"/>
      <c r="D17" s="17" t="s">
        <v>431</v>
      </c>
      <c r="E17" s="36">
        <v>53168</v>
      </c>
      <c r="F17" s="36">
        <f>E17*3</f>
        <v>159504</v>
      </c>
    </row>
    <row r="18" spans="1:6" s="4" customFormat="1" ht="15.75">
      <c r="A18" s="183">
        <v>4</v>
      </c>
      <c r="B18" s="179" t="s">
        <v>423</v>
      </c>
      <c r="C18" s="181" t="s">
        <v>424</v>
      </c>
      <c r="D18" s="17" t="s">
        <v>430</v>
      </c>
      <c r="E18" s="36">
        <v>53168</v>
      </c>
      <c r="F18" s="36">
        <f>E18*2</f>
        <v>106336</v>
      </c>
    </row>
    <row r="19" spans="1:6" s="4" customFormat="1" ht="15.75">
      <c r="A19" s="184"/>
      <c r="B19" s="180"/>
      <c r="C19" s="182"/>
      <c r="D19" s="17" t="s">
        <v>431</v>
      </c>
      <c r="E19" s="36">
        <v>53168</v>
      </c>
      <c r="F19" s="36">
        <f>E19*3</f>
        <v>159504</v>
      </c>
    </row>
    <row r="20" spans="1:6" s="4" customFormat="1" ht="15.75">
      <c r="A20" s="183">
        <v>5</v>
      </c>
      <c r="B20" s="179" t="s">
        <v>425</v>
      </c>
      <c r="C20" s="181" t="s">
        <v>426</v>
      </c>
      <c r="D20" s="17" t="s">
        <v>432</v>
      </c>
      <c r="E20" s="36">
        <v>68480</v>
      </c>
      <c r="F20" s="36">
        <f>E20*4</f>
        <v>273920</v>
      </c>
    </row>
    <row r="21" spans="1:6" s="4" customFormat="1" ht="15.75">
      <c r="A21" s="184"/>
      <c r="B21" s="180"/>
      <c r="C21" s="182"/>
      <c r="D21" s="17" t="s">
        <v>431</v>
      </c>
      <c r="E21" s="36">
        <v>68480</v>
      </c>
      <c r="F21" s="36">
        <f>E21*3</f>
        <v>205440</v>
      </c>
    </row>
    <row r="22" spans="1:6" s="4" customFormat="1" ht="15.75">
      <c r="A22" s="183">
        <v>6</v>
      </c>
      <c r="B22" s="179" t="s">
        <v>427</v>
      </c>
      <c r="C22" s="181" t="s">
        <v>428</v>
      </c>
      <c r="D22" s="17" t="s">
        <v>432</v>
      </c>
      <c r="E22" s="36">
        <v>57746</v>
      </c>
      <c r="F22" s="36">
        <f>E22*4</f>
        <v>230984</v>
      </c>
    </row>
    <row r="23" spans="1:6" s="4" customFormat="1" ht="15.75">
      <c r="A23" s="184"/>
      <c r="B23" s="180"/>
      <c r="C23" s="182"/>
      <c r="D23" s="17" t="s">
        <v>431</v>
      </c>
      <c r="E23" s="36">
        <v>57746</v>
      </c>
      <c r="F23" s="36">
        <f>E23*3</f>
        <v>173238</v>
      </c>
    </row>
    <row r="24" spans="1:6" s="3" customFormat="1" ht="15.75">
      <c r="A24" s="4"/>
      <c r="B24" s="39"/>
      <c r="C24" s="4"/>
      <c r="D24" s="37"/>
      <c r="E24" s="37"/>
      <c r="F24" s="37"/>
    </row>
    <row r="25" spans="1:6" s="3" customFormat="1" ht="15.75">
      <c r="A25" s="169" t="s">
        <v>341</v>
      </c>
      <c r="B25" s="169"/>
      <c r="C25" s="169"/>
      <c r="D25" s="169"/>
      <c r="E25" s="169"/>
      <c r="F25" s="169"/>
    </row>
    <row r="26" spans="1:6" s="3" customFormat="1" ht="15.75" customHeight="1">
      <c r="A26" s="158" t="s">
        <v>1</v>
      </c>
      <c r="B26" s="158" t="s">
        <v>2</v>
      </c>
      <c r="C26" s="158" t="s">
        <v>122</v>
      </c>
      <c r="D26" s="158" t="s">
        <v>429</v>
      </c>
      <c r="E26" s="158" t="s">
        <v>3</v>
      </c>
      <c r="F26" s="158"/>
    </row>
    <row r="27" spans="1:6" s="3" customFormat="1" ht="63">
      <c r="A27" s="158"/>
      <c r="B27" s="158"/>
      <c r="C27" s="158"/>
      <c r="D27" s="158"/>
      <c r="E27" s="28" t="s">
        <v>350</v>
      </c>
      <c r="F27" s="28" t="s">
        <v>6</v>
      </c>
    </row>
    <row r="28" spans="1:6" s="3" customFormat="1" ht="15.75">
      <c r="A28" s="43">
        <v>1</v>
      </c>
      <c r="B28" s="43">
        <v>2</v>
      </c>
      <c r="C28" s="43">
        <v>3</v>
      </c>
      <c r="D28" s="28"/>
      <c r="E28" s="28">
        <v>4</v>
      </c>
      <c r="F28" s="28">
        <v>5</v>
      </c>
    </row>
    <row r="29" spans="1:6" s="3" customFormat="1" ht="31.5">
      <c r="A29" s="34">
        <v>1</v>
      </c>
      <c r="B29" s="13" t="s">
        <v>417</v>
      </c>
      <c r="C29" s="42" t="s">
        <v>418</v>
      </c>
      <c r="D29" s="17" t="s">
        <v>431</v>
      </c>
      <c r="E29" s="44">
        <v>25000</v>
      </c>
      <c r="F29" s="45">
        <f>E29*3</f>
        <v>75000</v>
      </c>
    </row>
    <row r="30" spans="1:6" s="3" customFormat="1" ht="31.5" customHeight="1">
      <c r="A30" s="34">
        <v>2</v>
      </c>
      <c r="B30" s="13" t="s">
        <v>419</v>
      </c>
      <c r="C30" s="42" t="s">
        <v>420</v>
      </c>
      <c r="D30" s="17" t="s">
        <v>431</v>
      </c>
      <c r="E30" s="44">
        <v>20000</v>
      </c>
      <c r="F30" s="45">
        <f>E30*3</f>
        <v>60000</v>
      </c>
    </row>
    <row r="31" spans="1:6" s="3" customFormat="1" ht="15.75">
      <c r="A31" s="34">
        <v>3</v>
      </c>
      <c r="B31" s="13" t="s">
        <v>421</v>
      </c>
      <c r="C31" s="42" t="s">
        <v>422</v>
      </c>
      <c r="D31" s="17" t="s">
        <v>431</v>
      </c>
      <c r="E31" s="44">
        <v>20000</v>
      </c>
      <c r="F31" s="45">
        <f>E31*3</f>
        <v>60000</v>
      </c>
    </row>
    <row r="32" spans="1:6" s="3" customFormat="1" ht="31.5">
      <c r="A32" s="34">
        <v>4</v>
      </c>
      <c r="B32" s="13" t="s">
        <v>423</v>
      </c>
      <c r="C32" s="42" t="s">
        <v>424</v>
      </c>
      <c r="D32" s="17" t="s">
        <v>431</v>
      </c>
      <c r="E32" s="44">
        <v>26000</v>
      </c>
      <c r="F32" s="45">
        <f>E32*3</f>
        <v>78000</v>
      </c>
    </row>
    <row r="33" spans="1:6" s="3" customFormat="1" ht="15.75">
      <c r="A33" s="46"/>
      <c r="B33" s="47"/>
      <c r="C33" s="46"/>
      <c r="D33" s="23"/>
      <c r="E33" s="48"/>
      <c r="F33" s="49"/>
    </row>
    <row r="34" spans="1:6" s="3" customFormat="1" ht="15.75">
      <c r="A34" s="169" t="s">
        <v>354</v>
      </c>
      <c r="B34" s="169"/>
      <c r="C34" s="169"/>
      <c r="D34" s="169"/>
      <c r="E34" s="169"/>
      <c r="F34" s="169"/>
    </row>
    <row r="35" spans="1:6" s="3" customFormat="1" ht="15.75">
      <c r="A35" s="4"/>
      <c r="B35" s="39"/>
      <c r="C35" s="30"/>
      <c r="D35" s="37"/>
      <c r="E35" s="37"/>
      <c r="F35" s="37"/>
    </row>
    <row r="36" spans="1:6" s="3" customFormat="1" ht="15.75">
      <c r="A36" s="158" t="s">
        <v>1</v>
      </c>
      <c r="B36" s="158" t="s">
        <v>2</v>
      </c>
      <c r="C36" s="158" t="s">
        <v>122</v>
      </c>
      <c r="D36" s="158" t="s">
        <v>429</v>
      </c>
      <c r="E36" s="158" t="s">
        <v>3</v>
      </c>
      <c r="F36" s="158"/>
    </row>
    <row r="37" spans="1:6" s="3" customFormat="1" ht="63">
      <c r="A37" s="158"/>
      <c r="B37" s="158"/>
      <c r="C37" s="158"/>
      <c r="D37" s="158"/>
      <c r="E37" s="28" t="s">
        <v>350</v>
      </c>
      <c r="F37" s="28" t="s">
        <v>6</v>
      </c>
    </row>
    <row r="38" spans="1:6" s="3" customFormat="1" ht="15.75">
      <c r="A38" s="43">
        <v>1</v>
      </c>
      <c r="B38" s="43">
        <v>2</v>
      </c>
      <c r="C38" s="43">
        <v>3</v>
      </c>
      <c r="D38" s="28"/>
      <c r="E38" s="28">
        <v>4</v>
      </c>
      <c r="F38" s="28">
        <v>5</v>
      </c>
    </row>
    <row r="39" spans="1:6" s="3" customFormat="1" ht="31.5">
      <c r="A39" s="34">
        <v>1</v>
      </c>
      <c r="B39" s="13" t="s">
        <v>417</v>
      </c>
      <c r="C39" s="42" t="s">
        <v>418</v>
      </c>
      <c r="D39" s="17" t="s">
        <v>431</v>
      </c>
      <c r="E39" s="44">
        <v>25000</v>
      </c>
      <c r="F39" s="45">
        <f>E39*3</f>
        <v>75000</v>
      </c>
    </row>
    <row r="40" spans="1:6" s="3" customFormat="1" ht="15.75">
      <c r="A40" s="34">
        <v>2</v>
      </c>
      <c r="B40" s="13" t="s">
        <v>421</v>
      </c>
      <c r="C40" s="42" t="s">
        <v>422</v>
      </c>
      <c r="D40" s="17" t="s">
        <v>431</v>
      </c>
      <c r="E40" s="44">
        <v>20000</v>
      </c>
      <c r="F40" s="45">
        <f>E40*3</f>
        <v>60000</v>
      </c>
    </row>
    <row r="41" s="3" customFormat="1" ht="15"/>
    <row r="42" spans="1:6" s="6" customFormat="1" ht="111" customHeight="1">
      <c r="A42" s="161" t="s">
        <v>113</v>
      </c>
      <c r="B42" s="161"/>
      <c r="C42" s="161"/>
      <c r="D42" s="161"/>
      <c r="E42" s="161"/>
      <c r="F42" s="161"/>
    </row>
    <row r="43" spans="4:6" s="3" customFormat="1" ht="15">
      <c r="D43" s="5"/>
      <c r="E43" s="5"/>
      <c r="F43" s="5"/>
    </row>
    <row r="44" spans="4:6" s="3" customFormat="1" ht="15">
      <c r="D44" s="5"/>
      <c r="E44" s="5"/>
      <c r="F44" s="5"/>
    </row>
    <row r="45" spans="1:6" ht="16.5">
      <c r="A45" s="162" t="s">
        <v>114</v>
      </c>
      <c r="B45" s="162"/>
      <c r="C45" s="162"/>
      <c r="D45" s="5"/>
      <c r="E45" s="5"/>
      <c r="F45" s="5"/>
    </row>
    <row r="46" spans="1:6" ht="17.25">
      <c r="A46" s="162" t="s">
        <v>115</v>
      </c>
      <c r="B46" s="162"/>
      <c r="C46" s="162"/>
      <c r="D46" s="6"/>
      <c r="E46" s="6"/>
      <c r="F46" s="10" t="s">
        <v>116</v>
      </c>
    </row>
  </sheetData>
  <sheetProtection/>
  <mergeCells count="43">
    <mergeCell ref="E1:F1"/>
    <mergeCell ref="E2:F2"/>
    <mergeCell ref="E3:F3"/>
    <mergeCell ref="A6:F6"/>
    <mergeCell ref="A9:A10"/>
    <mergeCell ref="B9:B10"/>
    <mergeCell ref="C9:C10"/>
    <mergeCell ref="D9:D10"/>
    <mergeCell ref="E9:F9"/>
    <mergeCell ref="A8:F8"/>
    <mergeCell ref="A46:C46"/>
    <mergeCell ref="B12:B13"/>
    <mergeCell ref="A12:A13"/>
    <mergeCell ref="C12:C13"/>
    <mergeCell ref="A14:A15"/>
    <mergeCell ref="B14:B15"/>
    <mergeCell ref="C14:C15"/>
    <mergeCell ref="A16:A17"/>
    <mergeCell ref="A26:A27"/>
    <mergeCell ref="B26:B27"/>
    <mergeCell ref="C26:C27"/>
    <mergeCell ref="A25:F25"/>
    <mergeCell ref="A34:F34"/>
    <mergeCell ref="A20:A21"/>
    <mergeCell ref="B20:B21"/>
    <mergeCell ref="C20:C21"/>
    <mergeCell ref="A22:A23"/>
    <mergeCell ref="B22:B23"/>
    <mergeCell ref="C22:C23"/>
    <mergeCell ref="A36:A37"/>
    <mergeCell ref="B36:B37"/>
    <mergeCell ref="C36:C37"/>
    <mergeCell ref="B16:B17"/>
    <mergeCell ref="C16:C17"/>
    <mergeCell ref="A18:A19"/>
    <mergeCell ref="B18:B19"/>
    <mergeCell ref="C18:C19"/>
    <mergeCell ref="A42:F42"/>
    <mergeCell ref="A45:C45"/>
    <mergeCell ref="D26:D27"/>
    <mergeCell ref="E26:F26"/>
    <mergeCell ref="D36:D37"/>
    <mergeCell ref="E36:F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89"/>
  <sheetViews>
    <sheetView view="pageBreakPreview" zoomScale="90" zoomScaleSheetLayoutView="90" zoomScalePageLayoutView="0" workbookViewId="0" topLeftCell="A45">
      <selection activeCell="N63" sqref="N63"/>
    </sheetView>
  </sheetViews>
  <sheetFormatPr defaultColWidth="9.140625" defaultRowHeight="15" outlineLevelCol="1"/>
  <cols>
    <col min="1" max="1" width="6.8515625" style="1" customWidth="1"/>
    <col min="2" max="2" width="15.57421875" style="1" customWidth="1"/>
    <col min="3" max="3" width="60.8515625" style="1" customWidth="1"/>
    <col min="4" max="4" width="8.421875" style="2" hidden="1" customWidth="1" outlineLevel="1"/>
    <col min="5" max="5" width="11.8515625" style="2" hidden="1" customWidth="1" outlineLevel="1"/>
    <col min="6" max="6" width="3.28125" style="2" hidden="1" customWidth="1" outlineLevel="1"/>
    <col min="7" max="7" width="13.8515625" style="2" hidden="1" customWidth="1" outlineLevel="1"/>
    <col min="8" max="8" width="16.57421875" style="2" hidden="1" customWidth="1" outlineLevel="1"/>
    <col min="9" max="9" width="16.00390625" style="1" customWidth="1" collapsed="1"/>
    <col min="10" max="10" width="19.8515625" style="1" customWidth="1"/>
    <col min="11" max="11" width="16.8515625" style="1" customWidth="1"/>
    <col min="12" max="13" width="17.421875" style="1" customWidth="1"/>
    <col min="14" max="15" width="12.8515625" style="1" bestFit="1" customWidth="1"/>
    <col min="16" max="16384" width="9.140625" style="1" customWidth="1"/>
  </cols>
  <sheetData>
    <row r="1" spans="7:13" ht="16.5">
      <c r="G1" s="163" t="s">
        <v>414</v>
      </c>
      <c r="H1" s="163"/>
      <c r="I1" s="177" t="s">
        <v>414</v>
      </c>
      <c r="J1" s="177"/>
      <c r="K1" s="122"/>
      <c r="L1" s="122"/>
      <c r="M1" s="122"/>
    </row>
    <row r="2" spans="7:13" ht="16.5">
      <c r="G2" s="163" t="s">
        <v>117</v>
      </c>
      <c r="H2" s="163"/>
      <c r="I2" s="177" t="s">
        <v>450</v>
      </c>
      <c r="J2" s="177"/>
      <c r="K2" s="122"/>
      <c r="L2" s="122"/>
      <c r="M2" s="122"/>
    </row>
    <row r="3" spans="7:13" ht="16.5">
      <c r="G3" s="163" t="s">
        <v>118</v>
      </c>
      <c r="H3" s="163"/>
      <c r="I3" s="177" t="s">
        <v>451</v>
      </c>
      <c r="J3" s="177"/>
      <c r="K3" s="122"/>
      <c r="L3" s="122"/>
      <c r="M3" s="122"/>
    </row>
    <row r="4" spans="7:8" ht="15">
      <c r="G4" s="11" t="s">
        <v>119</v>
      </c>
      <c r="H4" s="11" t="s">
        <v>120</v>
      </c>
    </row>
    <row r="6" spans="1:13" ht="72.75" customHeight="1">
      <c r="A6" s="164" t="s">
        <v>357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19"/>
    </row>
    <row r="7" spans="1:8" ht="16.5">
      <c r="A7" s="119"/>
      <c r="B7" s="119"/>
      <c r="C7" s="119"/>
      <c r="D7" s="119"/>
      <c r="E7" s="119"/>
      <c r="F7" s="119"/>
      <c r="G7" s="119"/>
      <c r="H7" s="119"/>
    </row>
    <row r="8" spans="1:8" ht="15.75">
      <c r="A8" s="32"/>
      <c r="B8" s="33"/>
      <c r="C8" s="71" t="s">
        <v>339</v>
      </c>
      <c r="D8" s="33"/>
      <c r="E8" s="33"/>
      <c r="F8" s="33"/>
      <c r="G8" s="33"/>
      <c r="H8" s="33"/>
    </row>
    <row r="9" spans="1:13" ht="37.5" customHeight="1">
      <c r="A9" s="158" t="s">
        <v>1</v>
      </c>
      <c r="B9" s="158" t="s">
        <v>2</v>
      </c>
      <c r="C9" s="158" t="s">
        <v>122</v>
      </c>
      <c r="D9" s="158" t="s">
        <v>4</v>
      </c>
      <c r="E9" s="158" t="s">
        <v>5</v>
      </c>
      <c r="F9" s="117"/>
      <c r="G9" s="158" t="s">
        <v>3</v>
      </c>
      <c r="H9" s="158"/>
      <c r="I9" s="158" t="s">
        <v>449</v>
      </c>
      <c r="J9" s="158"/>
      <c r="K9" s="158" t="s">
        <v>457</v>
      </c>
      <c r="L9" s="158"/>
      <c r="M9" s="124"/>
    </row>
    <row r="10" spans="1:15" ht="63">
      <c r="A10" s="158"/>
      <c r="B10" s="158"/>
      <c r="C10" s="158"/>
      <c r="D10" s="158"/>
      <c r="E10" s="158"/>
      <c r="F10" s="117"/>
      <c r="G10" s="117" t="s">
        <v>350</v>
      </c>
      <c r="H10" s="117" t="s">
        <v>6</v>
      </c>
      <c r="I10" s="117" t="s">
        <v>448</v>
      </c>
      <c r="J10" s="117" t="s">
        <v>6</v>
      </c>
      <c r="K10" s="117" t="s">
        <v>452</v>
      </c>
      <c r="L10" s="117" t="s">
        <v>6</v>
      </c>
      <c r="M10" s="124"/>
      <c r="N10" s="1" t="s">
        <v>455</v>
      </c>
      <c r="O10" s="1" t="s">
        <v>454</v>
      </c>
    </row>
    <row r="11" spans="1:13" s="3" customFormat="1" ht="15.75">
      <c r="A11" s="117">
        <v>1</v>
      </c>
      <c r="B11" s="117">
        <v>2</v>
      </c>
      <c r="C11" s="117">
        <v>3</v>
      </c>
      <c r="D11" s="117"/>
      <c r="E11" s="117"/>
      <c r="F11" s="117"/>
      <c r="G11" s="117">
        <v>4</v>
      </c>
      <c r="H11" s="117">
        <v>5</v>
      </c>
      <c r="I11" s="17">
        <v>4</v>
      </c>
      <c r="J11" s="17">
        <v>5</v>
      </c>
      <c r="K11" s="17">
        <v>6</v>
      </c>
      <c r="L11" s="17">
        <v>7</v>
      </c>
      <c r="M11" s="23"/>
    </row>
    <row r="12" spans="1:15" s="3" customFormat="1" ht="31.5">
      <c r="A12" s="12">
        <v>1</v>
      </c>
      <c r="B12" s="13" t="s">
        <v>365</v>
      </c>
      <c r="C12" s="40" t="s">
        <v>376</v>
      </c>
      <c r="D12" s="18">
        <v>2</v>
      </c>
      <c r="E12" s="41">
        <v>4</v>
      </c>
      <c r="F12" s="41">
        <f>E12-1</f>
        <v>3</v>
      </c>
      <c r="G12" s="36">
        <v>128875</v>
      </c>
      <c r="H12" s="36">
        <f>E12*G12</f>
        <v>515500</v>
      </c>
      <c r="I12" s="60">
        <f>ROUND(G12*1.049,0)</f>
        <v>135190</v>
      </c>
      <c r="J12" s="61">
        <f>I12*F12+G12</f>
        <v>534445</v>
      </c>
      <c r="K12" s="61">
        <f>ROUNDDOWN(I12*1.04,0)</f>
        <v>140597</v>
      </c>
      <c r="L12" s="61">
        <f>G12+I12+K12*2</f>
        <v>545259</v>
      </c>
      <c r="M12" s="81">
        <f>J12*100/H12</f>
        <v>103.67507274490785</v>
      </c>
      <c r="N12" s="54">
        <f>K12-I12</f>
        <v>5407</v>
      </c>
      <c r="O12" s="54">
        <f>L12-J12</f>
        <v>10814</v>
      </c>
    </row>
    <row r="13" spans="1:15" s="3" customFormat="1" ht="18" customHeight="1">
      <c r="A13" s="12">
        <v>2</v>
      </c>
      <c r="B13" s="13" t="s">
        <v>366</v>
      </c>
      <c r="C13" s="40" t="s">
        <v>377</v>
      </c>
      <c r="D13" s="18">
        <v>2</v>
      </c>
      <c r="E13" s="41">
        <v>4</v>
      </c>
      <c r="F13" s="41">
        <f aca="true" t="shared" si="0" ref="F13:F45">E13-1</f>
        <v>3</v>
      </c>
      <c r="G13" s="36">
        <v>128875</v>
      </c>
      <c r="H13" s="36">
        <f aca="true" t="shared" si="1" ref="H13:H45">E13*G13</f>
        <v>515500</v>
      </c>
      <c r="I13" s="60">
        <f aca="true" t="shared" si="2" ref="I13:I45">ROUND(G13*1.049,0)</f>
        <v>135190</v>
      </c>
      <c r="J13" s="61">
        <f aca="true" t="shared" si="3" ref="J13:J45">I13*F13+G13</f>
        <v>534445</v>
      </c>
      <c r="K13" s="61">
        <f aca="true" t="shared" si="4" ref="K13:K45">ROUNDDOWN(I13*1.04,0)</f>
        <v>140597</v>
      </c>
      <c r="L13" s="61">
        <f>G13+I13+K13*2</f>
        <v>545259</v>
      </c>
      <c r="M13" s="81">
        <f aca="true" t="shared" si="5" ref="M13:M45">J13*100/H13</f>
        <v>103.67507274490785</v>
      </c>
      <c r="N13" s="54">
        <f aca="true" t="shared" si="6" ref="N13:O45">K13-I13</f>
        <v>5407</v>
      </c>
      <c r="O13" s="54">
        <f t="shared" si="6"/>
        <v>10814</v>
      </c>
    </row>
    <row r="14" spans="1:15" s="3" customFormat="1" ht="15.75">
      <c r="A14" s="12">
        <v>3</v>
      </c>
      <c r="B14" s="13" t="s">
        <v>367</v>
      </c>
      <c r="C14" s="40" t="s">
        <v>378</v>
      </c>
      <c r="D14" s="18">
        <v>2</v>
      </c>
      <c r="E14" s="41">
        <v>3</v>
      </c>
      <c r="F14" s="41">
        <f t="shared" si="0"/>
        <v>2</v>
      </c>
      <c r="G14" s="36">
        <v>128875</v>
      </c>
      <c r="H14" s="36">
        <f t="shared" si="1"/>
        <v>386625</v>
      </c>
      <c r="I14" s="60">
        <f t="shared" si="2"/>
        <v>135190</v>
      </c>
      <c r="J14" s="61">
        <f t="shared" si="3"/>
        <v>399255</v>
      </c>
      <c r="K14" s="61">
        <f t="shared" si="4"/>
        <v>140597</v>
      </c>
      <c r="L14" s="61">
        <f>G14+I14+K14</f>
        <v>404662</v>
      </c>
      <c r="M14" s="81">
        <f t="shared" si="5"/>
        <v>103.26673132880698</v>
      </c>
      <c r="N14" s="54">
        <f t="shared" si="6"/>
        <v>5407</v>
      </c>
      <c r="O14" s="54">
        <f t="shared" si="6"/>
        <v>5407</v>
      </c>
    </row>
    <row r="15" spans="1:15" s="4" customFormat="1" ht="15.75">
      <c r="A15" s="12">
        <v>4</v>
      </c>
      <c r="B15" s="13" t="s">
        <v>367</v>
      </c>
      <c r="C15" s="40" t="s">
        <v>379</v>
      </c>
      <c r="D15" s="18">
        <v>2</v>
      </c>
      <c r="E15" s="41">
        <v>3</v>
      </c>
      <c r="F15" s="41">
        <f t="shared" si="0"/>
        <v>2</v>
      </c>
      <c r="G15" s="36">
        <v>128875</v>
      </c>
      <c r="H15" s="36">
        <f t="shared" si="1"/>
        <v>386625</v>
      </c>
      <c r="I15" s="60">
        <f t="shared" si="2"/>
        <v>135190</v>
      </c>
      <c r="J15" s="61">
        <f t="shared" si="3"/>
        <v>399255</v>
      </c>
      <c r="K15" s="61">
        <f t="shared" si="4"/>
        <v>140597</v>
      </c>
      <c r="L15" s="61">
        <f>G15+I15+K15</f>
        <v>404662</v>
      </c>
      <c r="M15" s="81">
        <f t="shared" si="5"/>
        <v>103.26673132880698</v>
      </c>
      <c r="N15" s="54">
        <f t="shared" si="6"/>
        <v>5407</v>
      </c>
      <c r="O15" s="54">
        <f t="shared" si="6"/>
        <v>5407</v>
      </c>
    </row>
    <row r="16" spans="1:15" s="4" customFormat="1" ht="15.75">
      <c r="A16" s="12">
        <v>5</v>
      </c>
      <c r="B16" s="13" t="s">
        <v>368</v>
      </c>
      <c r="C16" s="40" t="s">
        <v>380</v>
      </c>
      <c r="D16" s="18">
        <v>2</v>
      </c>
      <c r="E16" s="41">
        <v>4</v>
      </c>
      <c r="F16" s="41">
        <f t="shared" si="0"/>
        <v>3</v>
      </c>
      <c r="G16" s="36">
        <v>128875</v>
      </c>
      <c r="H16" s="36">
        <f t="shared" si="1"/>
        <v>515500</v>
      </c>
      <c r="I16" s="60">
        <f t="shared" si="2"/>
        <v>135190</v>
      </c>
      <c r="J16" s="61">
        <f>I16*F16+G16</f>
        <v>534445</v>
      </c>
      <c r="K16" s="61">
        <f t="shared" si="4"/>
        <v>140597</v>
      </c>
      <c r="L16" s="61">
        <f aca="true" t="shared" si="7" ref="L16:L30">G16+I16+K16*2</f>
        <v>545259</v>
      </c>
      <c r="M16" s="81">
        <f t="shared" si="5"/>
        <v>103.67507274490785</v>
      </c>
      <c r="N16" s="54">
        <f t="shared" si="6"/>
        <v>5407</v>
      </c>
      <c r="O16" s="54">
        <f t="shared" si="6"/>
        <v>10814</v>
      </c>
    </row>
    <row r="17" spans="1:15" s="4" customFormat="1" ht="15.75">
      <c r="A17" s="12">
        <v>6</v>
      </c>
      <c r="B17" s="13" t="s">
        <v>368</v>
      </c>
      <c r="C17" s="40" t="s">
        <v>381</v>
      </c>
      <c r="D17" s="18">
        <v>2</v>
      </c>
      <c r="E17" s="41">
        <v>4</v>
      </c>
      <c r="F17" s="41">
        <f t="shared" si="0"/>
        <v>3</v>
      </c>
      <c r="G17" s="36">
        <v>128875</v>
      </c>
      <c r="H17" s="36">
        <f t="shared" si="1"/>
        <v>515500</v>
      </c>
      <c r="I17" s="60">
        <f t="shared" si="2"/>
        <v>135190</v>
      </c>
      <c r="J17" s="61">
        <f t="shared" si="3"/>
        <v>534445</v>
      </c>
      <c r="K17" s="61">
        <f t="shared" si="4"/>
        <v>140597</v>
      </c>
      <c r="L17" s="61">
        <f t="shared" si="7"/>
        <v>545259</v>
      </c>
      <c r="M17" s="81">
        <f t="shared" si="5"/>
        <v>103.67507274490785</v>
      </c>
      <c r="N17" s="54">
        <f t="shared" si="6"/>
        <v>5407</v>
      </c>
      <c r="O17" s="54">
        <f t="shared" si="6"/>
        <v>10814</v>
      </c>
    </row>
    <row r="18" spans="1:15" s="4" customFormat="1" ht="15.75">
      <c r="A18" s="12">
        <v>7</v>
      </c>
      <c r="B18" s="13" t="s">
        <v>368</v>
      </c>
      <c r="C18" s="40" t="s">
        <v>382</v>
      </c>
      <c r="D18" s="18">
        <v>2</v>
      </c>
      <c r="E18" s="41">
        <v>4</v>
      </c>
      <c r="F18" s="41">
        <f t="shared" si="0"/>
        <v>3</v>
      </c>
      <c r="G18" s="36">
        <v>128875</v>
      </c>
      <c r="H18" s="36">
        <f>E18*G18</f>
        <v>515500</v>
      </c>
      <c r="I18" s="60">
        <f t="shared" si="2"/>
        <v>135190</v>
      </c>
      <c r="J18" s="61">
        <f t="shared" si="3"/>
        <v>534445</v>
      </c>
      <c r="K18" s="61">
        <f t="shared" si="4"/>
        <v>140597</v>
      </c>
      <c r="L18" s="61">
        <f t="shared" si="7"/>
        <v>545259</v>
      </c>
      <c r="M18" s="81">
        <f t="shared" si="5"/>
        <v>103.67507274490785</v>
      </c>
      <c r="N18" s="54">
        <f t="shared" si="6"/>
        <v>5407</v>
      </c>
      <c r="O18" s="54">
        <f t="shared" si="6"/>
        <v>10814</v>
      </c>
    </row>
    <row r="19" spans="1:15" s="4" customFormat="1" ht="31.5">
      <c r="A19" s="12">
        <v>8</v>
      </c>
      <c r="B19" s="13" t="s">
        <v>369</v>
      </c>
      <c r="C19" s="40" t="s">
        <v>383</v>
      </c>
      <c r="D19" s="18">
        <v>2</v>
      </c>
      <c r="E19" s="41">
        <v>4</v>
      </c>
      <c r="F19" s="41">
        <f t="shared" si="0"/>
        <v>3</v>
      </c>
      <c r="G19" s="36">
        <v>128875</v>
      </c>
      <c r="H19" s="36">
        <f t="shared" si="1"/>
        <v>515500</v>
      </c>
      <c r="I19" s="60">
        <f t="shared" si="2"/>
        <v>135190</v>
      </c>
      <c r="J19" s="61">
        <f t="shared" si="3"/>
        <v>534445</v>
      </c>
      <c r="K19" s="61">
        <f t="shared" si="4"/>
        <v>140597</v>
      </c>
      <c r="L19" s="61">
        <f t="shared" si="7"/>
        <v>545259</v>
      </c>
      <c r="M19" s="81">
        <f t="shared" si="5"/>
        <v>103.67507274490785</v>
      </c>
      <c r="N19" s="54">
        <f t="shared" si="6"/>
        <v>5407</v>
      </c>
      <c r="O19" s="54">
        <f t="shared" si="6"/>
        <v>10814</v>
      </c>
    </row>
    <row r="20" spans="1:15" s="4" customFormat="1" ht="31.5">
      <c r="A20" s="12">
        <v>9</v>
      </c>
      <c r="B20" s="13" t="s">
        <v>369</v>
      </c>
      <c r="C20" s="40" t="s">
        <v>384</v>
      </c>
      <c r="D20" s="18">
        <v>2</v>
      </c>
      <c r="E20" s="41">
        <v>4</v>
      </c>
      <c r="F20" s="41">
        <f t="shared" si="0"/>
        <v>3</v>
      </c>
      <c r="G20" s="36">
        <v>128875</v>
      </c>
      <c r="H20" s="36">
        <f t="shared" si="1"/>
        <v>515500</v>
      </c>
      <c r="I20" s="60">
        <f t="shared" si="2"/>
        <v>135190</v>
      </c>
      <c r="J20" s="61">
        <f t="shared" si="3"/>
        <v>534445</v>
      </c>
      <c r="K20" s="61">
        <f t="shared" si="4"/>
        <v>140597</v>
      </c>
      <c r="L20" s="61">
        <f t="shared" si="7"/>
        <v>545259</v>
      </c>
      <c r="M20" s="81">
        <f t="shared" si="5"/>
        <v>103.67507274490785</v>
      </c>
      <c r="N20" s="54">
        <f t="shared" si="6"/>
        <v>5407</v>
      </c>
      <c r="O20" s="54">
        <f t="shared" si="6"/>
        <v>10814</v>
      </c>
    </row>
    <row r="21" spans="1:15" s="4" customFormat="1" ht="31.5">
      <c r="A21" s="12">
        <v>10</v>
      </c>
      <c r="B21" s="13" t="s">
        <v>370</v>
      </c>
      <c r="C21" s="40" t="s">
        <v>385</v>
      </c>
      <c r="D21" s="18">
        <v>2</v>
      </c>
      <c r="E21" s="41">
        <v>4</v>
      </c>
      <c r="F21" s="41">
        <f t="shared" si="0"/>
        <v>3</v>
      </c>
      <c r="G21" s="36">
        <v>128875</v>
      </c>
      <c r="H21" s="36">
        <f t="shared" si="1"/>
        <v>515500</v>
      </c>
      <c r="I21" s="60">
        <f t="shared" si="2"/>
        <v>135190</v>
      </c>
      <c r="J21" s="61">
        <f t="shared" si="3"/>
        <v>534445</v>
      </c>
      <c r="K21" s="61">
        <f t="shared" si="4"/>
        <v>140597</v>
      </c>
      <c r="L21" s="61">
        <f t="shared" si="7"/>
        <v>545259</v>
      </c>
      <c r="M21" s="81">
        <f t="shared" si="5"/>
        <v>103.67507274490785</v>
      </c>
      <c r="N21" s="54">
        <f t="shared" si="6"/>
        <v>5407</v>
      </c>
      <c r="O21" s="54">
        <f t="shared" si="6"/>
        <v>10814</v>
      </c>
    </row>
    <row r="22" spans="1:15" s="4" customFormat="1" ht="31.5">
      <c r="A22" s="12">
        <v>11</v>
      </c>
      <c r="B22" s="13" t="s">
        <v>370</v>
      </c>
      <c r="C22" s="40" t="s">
        <v>386</v>
      </c>
      <c r="D22" s="18">
        <v>2</v>
      </c>
      <c r="E22" s="41">
        <v>4</v>
      </c>
      <c r="F22" s="41">
        <f t="shared" si="0"/>
        <v>3</v>
      </c>
      <c r="G22" s="36">
        <v>128875</v>
      </c>
      <c r="H22" s="36">
        <f t="shared" si="1"/>
        <v>515500</v>
      </c>
      <c r="I22" s="60">
        <f t="shared" si="2"/>
        <v>135190</v>
      </c>
      <c r="J22" s="61">
        <f t="shared" si="3"/>
        <v>534445</v>
      </c>
      <c r="K22" s="61">
        <f t="shared" si="4"/>
        <v>140597</v>
      </c>
      <c r="L22" s="61">
        <f t="shared" si="7"/>
        <v>545259</v>
      </c>
      <c r="M22" s="81">
        <f t="shared" si="5"/>
        <v>103.67507274490785</v>
      </c>
      <c r="N22" s="54">
        <f t="shared" si="6"/>
        <v>5407</v>
      </c>
      <c r="O22" s="54">
        <f t="shared" si="6"/>
        <v>10814</v>
      </c>
    </row>
    <row r="23" spans="1:15" s="4" customFormat="1" ht="31.5">
      <c r="A23" s="12">
        <v>12</v>
      </c>
      <c r="B23" s="13" t="s">
        <v>371</v>
      </c>
      <c r="C23" s="40" t="s">
        <v>387</v>
      </c>
      <c r="D23" s="18">
        <v>2</v>
      </c>
      <c r="E23" s="41">
        <v>4</v>
      </c>
      <c r="F23" s="41">
        <f t="shared" si="0"/>
        <v>3</v>
      </c>
      <c r="G23" s="36">
        <v>128875</v>
      </c>
      <c r="H23" s="36">
        <f t="shared" si="1"/>
        <v>515500</v>
      </c>
      <c r="I23" s="60">
        <f t="shared" si="2"/>
        <v>135190</v>
      </c>
      <c r="J23" s="61">
        <f t="shared" si="3"/>
        <v>534445</v>
      </c>
      <c r="K23" s="61">
        <f t="shared" si="4"/>
        <v>140597</v>
      </c>
      <c r="L23" s="61">
        <f t="shared" si="7"/>
        <v>545259</v>
      </c>
      <c r="M23" s="81">
        <f t="shared" si="5"/>
        <v>103.67507274490785</v>
      </c>
      <c r="N23" s="54">
        <f t="shared" si="6"/>
        <v>5407</v>
      </c>
      <c r="O23" s="54">
        <f t="shared" si="6"/>
        <v>10814</v>
      </c>
    </row>
    <row r="24" spans="1:15" s="4" customFormat="1" ht="31.5">
      <c r="A24" s="12">
        <v>13</v>
      </c>
      <c r="B24" s="13" t="s">
        <v>372</v>
      </c>
      <c r="C24" s="40" t="s">
        <v>388</v>
      </c>
      <c r="D24" s="18">
        <v>2</v>
      </c>
      <c r="E24" s="41">
        <v>4</v>
      </c>
      <c r="F24" s="41">
        <f t="shared" si="0"/>
        <v>3</v>
      </c>
      <c r="G24" s="36">
        <v>128875</v>
      </c>
      <c r="H24" s="36">
        <f t="shared" si="1"/>
        <v>515500</v>
      </c>
      <c r="I24" s="60">
        <f t="shared" si="2"/>
        <v>135190</v>
      </c>
      <c r="J24" s="61">
        <f t="shared" si="3"/>
        <v>534445</v>
      </c>
      <c r="K24" s="61">
        <f t="shared" si="4"/>
        <v>140597</v>
      </c>
      <c r="L24" s="61">
        <f t="shared" si="7"/>
        <v>545259</v>
      </c>
      <c r="M24" s="81">
        <f t="shared" si="5"/>
        <v>103.67507274490785</v>
      </c>
      <c r="N24" s="54">
        <f t="shared" si="6"/>
        <v>5407</v>
      </c>
      <c r="O24" s="54">
        <f t="shared" si="6"/>
        <v>10814</v>
      </c>
    </row>
    <row r="25" spans="1:15" s="4" customFormat="1" ht="15.75">
      <c r="A25" s="12">
        <v>14</v>
      </c>
      <c r="B25" s="13" t="s">
        <v>372</v>
      </c>
      <c r="C25" s="40" t="s">
        <v>389</v>
      </c>
      <c r="D25" s="18">
        <v>2</v>
      </c>
      <c r="E25" s="41">
        <v>4</v>
      </c>
      <c r="F25" s="41">
        <f t="shared" si="0"/>
        <v>3</v>
      </c>
      <c r="G25" s="36">
        <v>128875</v>
      </c>
      <c r="H25" s="36">
        <f t="shared" si="1"/>
        <v>515500</v>
      </c>
      <c r="I25" s="60">
        <f t="shared" si="2"/>
        <v>135190</v>
      </c>
      <c r="J25" s="61">
        <f t="shared" si="3"/>
        <v>534445</v>
      </c>
      <c r="K25" s="61">
        <f t="shared" si="4"/>
        <v>140597</v>
      </c>
      <c r="L25" s="61">
        <f t="shared" si="7"/>
        <v>545259</v>
      </c>
      <c r="M25" s="81">
        <f t="shared" si="5"/>
        <v>103.67507274490785</v>
      </c>
      <c r="N25" s="54">
        <f t="shared" si="6"/>
        <v>5407</v>
      </c>
      <c r="O25" s="54">
        <f t="shared" si="6"/>
        <v>10814</v>
      </c>
    </row>
    <row r="26" spans="1:15" s="4" customFormat="1" ht="31.5">
      <c r="A26" s="12">
        <v>15</v>
      </c>
      <c r="B26" s="13" t="s">
        <v>373</v>
      </c>
      <c r="C26" s="40" t="s">
        <v>390</v>
      </c>
      <c r="D26" s="18">
        <v>2</v>
      </c>
      <c r="E26" s="41">
        <v>4</v>
      </c>
      <c r="F26" s="41">
        <f t="shared" si="0"/>
        <v>3</v>
      </c>
      <c r="G26" s="36">
        <v>128875</v>
      </c>
      <c r="H26" s="36">
        <f t="shared" si="1"/>
        <v>515500</v>
      </c>
      <c r="I26" s="60">
        <f t="shared" si="2"/>
        <v>135190</v>
      </c>
      <c r="J26" s="61">
        <f t="shared" si="3"/>
        <v>534445</v>
      </c>
      <c r="K26" s="61">
        <f t="shared" si="4"/>
        <v>140597</v>
      </c>
      <c r="L26" s="61">
        <f t="shared" si="7"/>
        <v>545259</v>
      </c>
      <c r="M26" s="81">
        <f t="shared" si="5"/>
        <v>103.67507274490785</v>
      </c>
      <c r="N26" s="54">
        <f t="shared" si="6"/>
        <v>5407</v>
      </c>
      <c r="O26" s="54">
        <f t="shared" si="6"/>
        <v>10814</v>
      </c>
    </row>
    <row r="27" spans="1:15" s="4" customFormat="1" ht="15.75">
      <c r="A27" s="12">
        <v>16</v>
      </c>
      <c r="B27" s="13" t="s">
        <v>373</v>
      </c>
      <c r="C27" s="40" t="s">
        <v>391</v>
      </c>
      <c r="D27" s="18">
        <v>2</v>
      </c>
      <c r="E27" s="41">
        <v>4</v>
      </c>
      <c r="F27" s="41">
        <f t="shared" si="0"/>
        <v>3</v>
      </c>
      <c r="G27" s="36">
        <v>128875</v>
      </c>
      <c r="H27" s="36">
        <f t="shared" si="1"/>
        <v>515500</v>
      </c>
      <c r="I27" s="60">
        <f t="shared" si="2"/>
        <v>135190</v>
      </c>
      <c r="J27" s="61">
        <f t="shared" si="3"/>
        <v>534445</v>
      </c>
      <c r="K27" s="61">
        <f t="shared" si="4"/>
        <v>140597</v>
      </c>
      <c r="L27" s="61">
        <f t="shared" si="7"/>
        <v>545259</v>
      </c>
      <c r="M27" s="81">
        <f t="shared" si="5"/>
        <v>103.67507274490785</v>
      </c>
      <c r="N27" s="54">
        <f t="shared" si="6"/>
        <v>5407</v>
      </c>
      <c r="O27" s="54">
        <f t="shared" si="6"/>
        <v>10814</v>
      </c>
    </row>
    <row r="28" spans="1:15" s="4" customFormat="1" ht="31.5">
      <c r="A28" s="12">
        <v>17</v>
      </c>
      <c r="B28" s="13" t="s">
        <v>374</v>
      </c>
      <c r="C28" s="40" t="s">
        <v>300</v>
      </c>
      <c r="D28" s="18">
        <v>2</v>
      </c>
      <c r="E28" s="41">
        <v>4</v>
      </c>
      <c r="F28" s="41">
        <f t="shared" si="0"/>
        <v>3</v>
      </c>
      <c r="G28" s="36">
        <v>128875</v>
      </c>
      <c r="H28" s="36">
        <f t="shared" si="1"/>
        <v>515500</v>
      </c>
      <c r="I28" s="60">
        <f t="shared" si="2"/>
        <v>135190</v>
      </c>
      <c r="J28" s="61">
        <f t="shared" si="3"/>
        <v>534445</v>
      </c>
      <c r="K28" s="61">
        <f t="shared" si="4"/>
        <v>140597</v>
      </c>
      <c r="L28" s="61">
        <f t="shared" si="7"/>
        <v>545259</v>
      </c>
      <c r="M28" s="81">
        <f t="shared" si="5"/>
        <v>103.67507274490785</v>
      </c>
      <c r="N28" s="54">
        <f t="shared" si="6"/>
        <v>5407</v>
      </c>
      <c r="O28" s="54">
        <f t="shared" si="6"/>
        <v>10814</v>
      </c>
    </row>
    <row r="29" spans="1:15" s="4" customFormat="1" ht="31.5">
      <c r="A29" s="12">
        <v>18</v>
      </c>
      <c r="B29" s="13" t="s">
        <v>374</v>
      </c>
      <c r="C29" s="40" t="s">
        <v>392</v>
      </c>
      <c r="D29" s="18">
        <v>2</v>
      </c>
      <c r="E29" s="41">
        <v>4</v>
      </c>
      <c r="F29" s="41">
        <f t="shared" si="0"/>
        <v>3</v>
      </c>
      <c r="G29" s="36">
        <v>128875</v>
      </c>
      <c r="H29" s="36">
        <f t="shared" si="1"/>
        <v>515500</v>
      </c>
      <c r="I29" s="60">
        <f t="shared" si="2"/>
        <v>135190</v>
      </c>
      <c r="J29" s="61">
        <f t="shared" si="3"/>
        <v>534445</v>
      </c>
      <c r="K29" s="61">
        <f t="shared" si="4"/>
        <v>140597</v>
      </c>
      <c r="L29" s="61">
        <f t="shared" si="7"/>
        <v>545259</v>
      </c>
      <c r="M29" s="81">
        <f t="shared" si="5"/>
        <v>103.67507274490785</v>
      </c>
      <c r="N29" s="54">
        <f t="shared" si="6"/>
        <v>5407</v>
      </c>
      <c r="O29" s="54">
        <f t="shared" si="6"/>
        <v>10814</v>
      </c>
    </row>
    <row r="30" spans="1:15" s="4" customFormat="1" ht="31.5">
      <c r="A30" s="12">
        <v>19</v>
      </c>
      <c r="B30" s="13" t="s">
        <v>375</v>
      </c>
      <c r="C30" s="40" t="s">
        <v>393</v>
      </c>
      <c r="D30" s="18">
        <v>2</v>
      </c>
      <c r="E30" s="41">
        <v>4</v>
      </c>
      <c r="F30" s="41">
        <f t="shared" si="0"/>
        <v>3</v>
      </c>
      <c r="G30" s="36">
        <v>128875</v>
      </c>
      <c r="H30" s="36">
        <f t="shared" si="1"/>
        <v>515500</v>
      </c>
      <c r="I30" s="60">
        <f t="shared" si="2"/>
        <v>135190</v>
      </c>
      <c r="J30" s="61">
        <f t="shared" si="3"/>
        <v>534445</v>
      </c>
      <c r="K30" s="61">
        <f t="shared" si="4"/>
        <v>140597</v>
      </c>
      <c r="L30" s="61">
        <f t="shared" si="7"/>
        <v>545259</v>
      </c>
      <c r="M30" s="81">
        <f t="shared" si="5"/>
        <v>103.67507274490785</v>
      </c>
      <c r="N30" s="54">
        <f t="shared" si="6"/>
        <v>5407</v>
      </c>
      <c r="O30" s="54">
        <f t="shared" si="6"/>
        <v>10814</v>
      </c>
    </row>
    <row r="31" spans="1:15" s="4" customFormat="1" ht="63">
      <c r="A31" s="12">
        <v>20</v>
      </c>
      <c r="B31" s="13" t="s">
        <v>358</v>
      </c>
      <c r="C31" s="40" t="s">
        <v>394</v>
      </c>
      <c r="D31" s="18">
        <v>2</v>
      </c>
      <c r="E31" s="41">
        <v>3</v>
      </c>
      <c r="F31" s="41">
        <f t="shared" si="0"/>
        <v>2</v>
      </c>
      <c r="G31" s="36">
        <v>128875</v>
      </c>
      <c r="H31" s="36">
        <f t="shared" si="1"/>
        <v>386625</v>
      </c>
      <c r="I31" s="60">
        <f t="shared" si="2"/>
        <v>135190</v>
      </c>
      <c r="J31" s="61">
        <f t="shared" si="3"/>
        <v>399255</v>
      </c>
      <c r="K31" s="61">
        <f t="shared" si="4"/>
        <v>140597</v>
      </c>
      <c r="L31" s="61">
        <f aca="true" t="shared" si="8" ref="L31:L44">G31+I31+K31</f>
        <v>404662</v>
      </c>
      <c r="M31" s="81">
        <f t="shared" si="5"/>
        <v>103.26673132880698</v>
      </c>
      <c r="N31" s="54">
        <f t="shared" si="6"/>
        <v>5407</v>
      </c>
      <c r="O31" s="54">
        <f t="shared" si="6"/>
        <v>5407</v>
      </c>
    </row>
    <row r="32" spans="1:15" s="4" customFormat="1" ht="15.75">
      <c r="A32" s="12">
        <v>21</v>
      </c>
      <c r="B32" s="13" t="s">
        <v>359</v>
      </c>
      <c r="C32" s="40" t="s">
        <v>395</v>
      </c>
      <c r="D32" s="18">
        <v>1</v>
      </c>
      <c r="E32" s="41">
        <v>3</v>
      </c>
      <c r="F32" s="41">
        <f t="shared" si="0"/>
        <v>2</v>
      </c>
      <c r="G32" s="36">
        <v>121465</v>
      </c>
      <c r="H32" s="36">
        <f t="shared" si="1"/>
        <v>364395</v>
      </c>
      <c r="I32" s="60">
        <f t="shared" si="2"/>
        <v>127417</v>
      </c>
      <c r="J32" s="61">
        <f t="shared" si="3"/>
        <v>376299</v>
      </c>
      <c r="K32" s="61">
        <f t="shared" si="4"/>
        <v>132513</v>
      </c>
      <c r="L32" s="61">
        <f t="shared" si="8"/>
        <v>381395</v>
      </c>
      <c r="M32" s="81">
        <f t="shared" si="5"/>
        <v>103.26678467048121</v>
      </c>
      <c r="N32" s="54">
        <f t="shared" si="6"/>
        <v>5096</v>
      </c>
      <c r="O32" s="54">
        <f t="shared" si="6"/>
        <v>5096</v>
      </c>
    </row>
    <row r="33" spans="1:15" s="4" customFormat="1" ht="15.75">
      <c r="A33" s="12">
        <v>22</v>
      </c>
      <c r="B33" s="13" t="s">
        <v>359</v>
      </c>
      <c r="C33" s="40" t="s">
        <v>396</v>
      </c>
      <c r="D33" s="18">
        <v>1</v>
      </c>
      <c r="E33" s="41">
        <v>3</v>
      </c>
      <c r="F33" s="41">
        <f t="shared" si="0"/>
        <v>2</v>
      </c>
      <c r="G33" s="36">
        <v>121465</v>
      </c>
      <c r="H33" s="36">
        <f t="shared" si="1"/>
        <v>364395</v>
      </c>
      <c r="I33" s="60">
        <f t="shared" si="2"/>
        <v>127417</v>
      </c>
      <c r="J33" s="61">
        <f t="shared" si="3"/>
        <v>376299</v>
      </c>
      <c r="K33" s="61">
        <f t="shared" si="4"/>
        <v>132513</v>
      </c>
      <c r="L33" s="61">
        <f t="shared" si="8"/>
        <v>381395</v>
      </c>
      <c r="M33" s="81">
        <f t="shared" si="5"/>
        <v>103.26678467048121</v>
      </c>
      <c r="N33" s="54">
        <f t="shared" si="6"/>
        <v>5096</v>
      </c>
      <c r="O33" s="54">
        <f t="shared" si="6"/>
        <v>5096</v>
      </c>
    </row>
    <row r="34" spans="1:15" s="4" customFormat="1" ht="31.5">
      <c r="A34" s="12">
        <v>23</v>
      </c>
      <c r="B34" s="13" t="s">
        <v>359</v>
      </c>
      <c r="C34" s="40" t="s">
        <v>433</v>
      </c>
      <c r="D34" s="18">
        <v>1</v>
      </c>
      <c r="E34" s="41">
        <v>3</v>
      </c>
      <c r="F34" s="41">
        <f t="shared" si="0"/>
        <v>2</v>
      </c>
      <c r="G34" s="36">
        <v>121465</v>
      </c>
      <c r="H34" s="36">
        <f t="shared" si="1"/>
        <v>364395</v>
      </c>
      <c r="I34" s="60">
        <f t="shared" si="2"/>
        <v>127417</v>
      </c>
      <c r="J34" s="61">
        <f t="shared" si="3"/>
        <v>376299</v>
      </c>
      <c r="K34" s="61">
        <f t="shared" si="4"/>
        <v>132513</v>
      </c>
      <c r="L34" s="61">
        <f t="shared" si="8"/>
        <v>381395</v>
      </c>
      <c r="M34" s="81">
        <f t="shared" si="5"/>
        <v>103.26678467048121</v>
      </c>
      <c r="N34" s="54">
        <f t="shared" si="6"/>
        <v>5096</v>
      </c>
      <c r="O34" s="54">
        <f t="shared" si="6"/>
        <v>5096</v>
      </c>
    </row>
    <row r="35" spans="1:15" s="4" customFormat="1" ht="15.75">
      <c r="A35" s="12">
        <v>24</v>
      </c>
      <c r="B35" s="13" t="s">
        <v>359</v>
      </c>
      <c r="C35" s="40" t="s">
        <v>397</v>
      </c>
      <c r="D35" s="18">
        <v>1</v>
      </c>
      <c r="E35" s="41">
        <v>3</v>
      </c>
      <c r="F35" s="41">
        <f t="shared" si="0"/>
        <v>2</v>
      </c>
      <c r="G35" s="36">
        <v>121465</v>
      </c>
      <c r="H35" s="36">
        <f t="shared" si="1"/>
        <v>364395</v>
      </c>
      <c r="I35" s="60">
        <f t="shared" si="2"/>
        <v>127417</v>
      </c>
      <c r="J35" s="61">
        <f t="shared" si="3"/>
        <v>376299</v>
      </c>
      <c r="K35" s="61">
        <f t="shared" si="4"/>
        <v>132513</v>
      </c>
      <c r="L35" s="61">
        <f t="shared" si="8"/>
        <v>381395</v>
      </c>
      <c r="M35" s="81">
        <f t="shared" si="5"/>
        <v>103.26678467048121</v>
      </c>
      <c r="N35" s="54">
        <f t="shared" si="6"/>
        <v>5096</v>
      </c>
      <c r="O35" s="54">
        <f t="shared" si="6"/>
        <v>5096</v>
      </c>
    </row>
    <row r="36" spans="1:15" s="4" customFormat="1" ht="31.5">
      <c r="A36" s="12">
        <v>25</v>
      </c>
      <c r="B36" s="13" t="s">
        <v>360</v>
      </c>
      <c r="C36" s="40" t="s">
        <v>398</v>
      </c>
      <c r="D36" s="18">
        <v>1</v>
      </c>
      <c r="E36" s="41">
        <v>3</v>
      </c>
      <c r="F36" s="41">
        <f t="shared" si="0"/>
        <v>2</v>
      </c>
      <c r="G36" s="36">
        <v>121465</v>
      </c>
      <c r="H36" s="36">
        <f t="shared" si="1"/>
        <v>364395</v>
      </c>
      <c r="I36" s="60">
        <f t="shared" si="2"/>
        <v>127417</v>
      </c>
      <c r="J36" s="61">
        <f t="shared" si="3"/>
        <v>376299</v>
      </c>
      <c r="K36" s="61">
        <f t="shared" si="4"/>
        <v>132513</v>
      </c>
      <c r="L36" s="61">
        <f t="shared" si="8"/>
        <v>381395</v>
      </c>
      <c r="M36" s="81">
        <f t="shared" si="5"/>
        <v>103.26678467048121</v>
      </c>
      <c r="N36" s="54">
        <f t="shared" si="6"/>
        <v>5096</v>
      </c>
      <c r="O36" s="54">
        <f t="shared" si="6"/>
        <v>5096</v>
      </c>
    </row>
    <row r="37" spans="1:15" s="4" customFormat="1" ht="31.5">
      <c r="A37" s="12">
        <v>26</v>
      </c>
      <c r="B37" s="13" t="s">
        <v>360</v>
      </c>
      <c r="C37" s="40" t="s">
        <v>399</v>
      </c>
      <c r="D37" s="18">
        <v>1</v>
      </c>
      <c r="E37" s="41">
        <v>3</v>
      </c>
      <c r="F37" s="41">
        <f t="shared" si="0"/>
        <v>2</v>
      </c>
      <c r="G37" s="36">
        <v>121465</v>
      </c>
      <c r="H37" s="36">
        <f t="shared" si="1"/>
        <v>364395</v>
      </c>
      <c r="I37" s="60">
        <f t="shared" si="2"/>
        <v>127417</v>
      </c>
      <c r="J37" s="61">
        <f t="shared" si="3"/>
        <v>376299</v>
      </c>
      <c r="K37" s="61">
        <f t="shared" si="4"/>
        <v>132513</v>
      </c>
      <c r="L37" s="61">
        <f t="shared" si="8"/>
        <v>381395</v>
      </c>
      <c r="M37" s="81">
        <f t="shared" si="5"/>
        <v>103.26678467048121</v>
      </c>
      <c r="N37" s="54">
        <f t="shared" si="6"/>
        <v>5096</v>
      </c>
      <c r="O37" s="54">
        <f t="shared" si="6"/>
        <v>5096</v>
      </c>
    </row>
    <row r="38" spans="1:15" s="4" customFormat="1" ht="47.25">
      <c r="A38" s="12">
        <v>27</v>
      </c>
      <c r="B38" s="13" t="s">
        <v>360</v>
      </c>
      <c r="C38" s="40" t="s">
        <v>400</v>
      </c>
      <c r="D38" s="18">
        <v>1</v>
      </c>
      <c r="E38" s="41">
        <v>3</v>
      </c>
      <c r="F38" s="41">
        <f t="shared" si="0"/>
        <v>2</v>
      </c>
      <c r="G38" s="36">
        <v>121465</v>
      </c>
      <c r="H38" s="36">
        <f t="shared" si="1"/>
        <v>364395</v>
      </c>
      <c r="I38" s="60">
        <f t="shared" si="2"/>
        <v>127417</v>
      </c>
      <c r="J38" s="61">
        <f t="shared" si="3"/>
        <v>376299</v>
      </c>
      <c r="K38" s="61">
        <f t="shared" si="4"/>
        <v>132513</v>
      </c>
      <c r="L38" s="61">
        <f t="shared" si="8"/>
        <v>381395</v>
      </c>
      <c r="M38" s="81">
        <f t="shared" si="5"/>
        <v>103.26678467048121</v>
      </c>
      <c r="N38" s="54">
        <f t="shared" si="6"/>
        <v>5096</v>
      </c>
      <c r="O38" s="54">
        <f t="shared" si="6"/>
        <v>5096</v>
      </c>
    </row>
    <row r="39" spans="1:15" s="4" customFormat="1" ht="47.25">
      <c r="A39" s="12">
        <v>28</v>
      </c>
      <c r="B39" s="13" t="s">
        <v>360</v>
      </c>
      <c r="C39" s="40" t="s">
        <v>401</v>
      </c>
      <c r="D39" s="18">
        <v>1</v>
      </c>
      <c r="E39" s="41">
        <v>3</v>
      </c>
      <c r="F39" s="41">
        <f t="shared" si="0"/>
        <v>2</v>
      </c>
      <c r="G39" s="36">
        <v>121465</v>
      </c>
      <c r="H39" s="36">
        <f t="shared" si="1"/>
        <v>364395</v>
      </c>
      <c r="I39" s="60">
        <f t="shared" si="2"/>
        <v>127417</v>
      </c>
      <c r="J39" s="61">
        <f t="shared" si="3"/>
        <v>376299</v>
      </c>
      <c r="K39" s="61">
        <f t="shared" si="4"/>
        <v>132513</v>
      </c>
      <c r="L39" s="61">
        <f t="shared" si="8"/>
        <v>381395</v>
      </c>
      <c r="M39" s="81">
        <f t="shared" si="5"/>
        <v>103.26678467048121</v>
      </c>
      <c r="N39" s="54">
        <f t="shared" si="6"/>
        <v>5096</v>
      </c>
      <c r="O39" s="54">
        <f t="shared" si="6"/>
        <v>5096</v>
      </c>
    </row>
    <row r="40" spans="1:15" s="4" customFormat="1" ht="31.5">
      <c r="A40" s="12">
        <v>29</v>
      </c>
      <c r="B40" s="13" t="s">
        <v>360</v>
      </c>
      <c r="C40" s="40" t="s">
        <v>402</v>
      </c>
      <c r="D40" s="18">
        <v>1</v>
      </c>
      <c r="E40" s="41">
        <v>3</v>
      </c>
      <c r="F40" s="41">
        <f t="shared" si="0"/>
        <v>2</v>
      </c>
      <c r="G40" s="36">
        <v>121465</v>
      </c>
      <c r="H40" s="36">
        <f t="shared" si="1"/>
        <v>364395</v>
      </c>
      <c r="I40" s="60">
        <f t="shared" si="2"/>
        <v>127417</v>
      </c>
      <c r="J40" s="61">
        <f t="shared" si="3"/>
        <v>376299</v>
      </c>
      <c r="K40" s="61">
        <f t="shared" si="4"/>
        <v>132513</v>
      </c>
      <c r="L40" s="61">
        <f t="shared" si="8"/>
        <v>381395</v>
      </c>
      <c r="M40" s="81">
        <f t="shared" si="5"/>
        <v>103.26678467048121</v>
      </c>
      <c r="N40" s="54">
        <f t="shared" si="6"/>
        <v>5096</v>
      </c>
      <c r="O40" s="54">
        <f t="shared" si="6"/>
        <v>5096</v>
      </c>
    </row>
    <row r="41" spans="1:15" s="4" customFormat="1" ht="15.75">
      <c r="A41" s="12">
        <v>30</v>
      </c>
      <c r="B41" s="13" t="s">
        <v>361</v>
      </c>
      <c r="C41" s="40" t="s">
        <v>403</v>
      </c>
      <c r="D41" s="18">
        <v>1</v>
      </c>
      <c r="E41" s="41">
        <v>3</v>
      </c>
      <c r="F41" s="41">
        <f t="shared" si="0"/>
        <v>2</v>
      </c>
      <c r="G41" s="36">
        <v>121465</v>
      </c>
      <c r="H41" s="36">
        <f t="shared" si="1"/>
        <v>364395</v>
      </c>
      <c r="I41" s="60">
        <f t="shared" si="2"/>
        <v>127417</v>
      </c>
      <c r="J41" s="61">
        <f t="shared" si="3"/>
        <v>376299</v>
      </c>
      <c r="K41" s="61">
        <f t="shared" si="4"/>
        <v>132513</v>
      </c>
      <c r="L41" s="61">
        <f t="shared" si="8"/>
        <v>381395</v>
      </c>
      <c r="M41" s="81">
        <f t="shared" si="5"/>
        <v>103.26678467048121</v>
      </c>
      <c r="N41" s="54">
        <f t="shared" si="6"/>
        <v>5096</v>
      </c>
      <c r="O41" s="54">
        <f t="shared" si="6"/>
        <v>5096</v>
      </c>
    </row>
    <row r="42" spans="1:15" s="3" customFormat="1" ht="15.75">
      <c r="A42" s="12">
        <v>31</v>
      </c>
      <c r="B42" s="13" t="s">
        <v>362</v>
      </c>
      <c r="C42" s="40" t="s">
        <v>404</v>
      </c>
      <c r="D42" s="18">
        <v>1</v>
      </c>
      <c r="E42" s="41">
        <v>3</v>
      </c>
      <c r="F42" s="41">
        <f t="shared" si="0"/>
        <v>2</v>
      </c>
      <c r="G42" s="36">
        <v>121465</v>
      </c>
      <c r="H42" s="36">
        <f t="shared" si="1"/>
        <v>364395</v>
      </c>
      <c r="I42" s="60">
        <f t="shared" si="2"/>
        <v>127417</v>
      </c>
      <c r="J42" s="61">
        <f t="shared" si="3"/>
        <v>376299</v>
      </c>
      <c r="K42" s="61">
        <f t="shared" si="4"/>
        <v>132513</v>
      </c>
      <c r="L42" s="61">
        <f t="shared" si="8"/>
        <v>381395</v>
      </c>
      <c r="M42" s="81">
        <f t="shared" si="5"/>
        <v>103.26678467048121</v>
      </c>
      <c r="N42" s="54">
        <f t="shared" si="6"/>
        <v>5096</v>
      </c>
      <c r="O42" s="54">
        <f t="shared" si="6"/>
        <v>5096</v>
      </c>
    </row>
    <row r="43" spans="1:15" s="3" customFormat="1" ht="31.5">
      <c r="A43" s="12">
        <v>32</v>
      </c>
      <c r="B43" s="13" t="s">
        <v>362</v>
      </c>
      <c r="C43" s="40" t="s">
        <v>405</v>
      </c>
      <c r="D43" s="18">
        <v>1</v>
      </c>
      <c r="E43" s="41">
        <v>3</v>
      </c>
      <c r="F43" s="41">
        <f t="shared" si="0"/>
        <v>2</v>
      </c>
      <c r="G43" s="36">
        <v>121465</v>
      </c>
      <c r="H43" s="36">
        <f t="shared" si="1"/>
        <v>364395</v>
      </c>
      <c r="I43" s="60">
        <f t="shared" si="2"/>
        <v>127417</v>
      </c>
      <c r="J43" s="61">
        <f t="shared" si="3"/>
        <v>376299</v>
      </c>
      <c r="K43" s="61">
        <f t="shared" si="4"/>
        <v>132513</v>
      </c>
      <c r="L43" s="61">
        <f t="shared" si="8"/>
        <v>381395</v>
      </c>
      <c r="M43" s="81">
        <f t="shared" si="5"/>
        <v>103.26678467048121</v>
      </c>
      <c r="N43" s="54">
        <f t="shared" si="6"/>
        <v>5096</v>
      </c>
      <c r="O43" s="54">
        <f t="shared" si="6"/>
        <v>5096</v>
      </c>
    </row>
    <row r="44" spans="1:15" s="3" customFormat="1" ht="31.5">
      <c r="A44" s="12">
        <v>33</v>
      </c>
      <c r="B44" s="13" t="s">
        <v>363</v>
      </c>
      <c r="C44" s="40" t="s">
        <v>434</v>
      </c>
      <c r="D44" s="18">
        <v>1</v>
      </c>
      <c r="E44" s="41">
        <v>3</v>
      </c>
      <c r="F44" s="41">
        <f t="shared" si="0"/>
        <v>2</v>
      </c>
      <c r="G44" s="36">
        <v>121465</v>
      </c>
      <c r="H44" s="36">
        <f t="shared" si="1"/>
        <v>364395</v>
      </c>
      <c r="I44" s="60">
        <f t="shared" si="2"/>
        <v>127417</v>
      </c>
      <c r="J44" s="61">
        <f t="shared" si="3"/>
        <v>376299</v>
      </c>
      <c r="K44" s="61">
        <f t="shared" si="4"/>
        <v>132513</v>
      </c>
      <c r="L44" s="61">
        <f t="shared" si="8"/>
        <v>381395</v>
      </c>
      <c r="M44" s="81">
        <f t="shared" si="5"/>
        <v>103.26678467048121</v>
      </c>
      <c r="N44" s="54">
        <f t="shared" si="6"/>
        <v>5096</v>
      </c>
      <c r="O44" s="54">
        <f t="shared" si="6"/>
        <v>5096</v>
      </c>
    </row>
    <row r="45" spans="1:15" s="3" customFormat="1" ht="15.75">
      <c r="A45" s="12">
        <v>34</v>
      </c>
      <c r="B45" s="13" t="s">
        <v>364</v>
      </c>
      <c r="C45" s="40" t="s">
        <v>406</v>
      </c>
      <c r="D45" s="18">
        <v>1</v>
      </c>
      <c r="E45" s="41">
        <v>3</v>
      </c>
      <c r="F45" s="41">
        <f t="shared" si="0"/>
        <v>2</v>
      </c>
      <c r="G45" s="36">
        <v>121465</v>
      </c>
      <c r="H45" s="36">
        <f t="shared" si="1"/>
        <v>364395</v>
      </c>
      <c r="I45" s="60">
        <f t="shared" si="2"/>
        <v>127417</v>
      </c>
      <c r="J45" s="61">
        <f t="shared" si="3"/>
        <v>376299</v>
      </c>
      <c r="K45" s="61">
        <f t="shared" si="4"/>
        <v>132513</v>
      </c>
      <c r="L45" s="61">
        <f>G45+I45+K45</f>
        <v>381395</v>
      </c>
      <c r="M45" s="81">
        <f t="shared" si="5"/>
        <v>103.26678467048121</v>
      </c>
      <c r="N45" s="54">
        <f t="shared" si="6"/>
        <v>5096</v>
      </c>
      <c r="O45" s="54">
        <f t="shared" si="6"/>
        <v>5096</v>
      </c>
    </row>
    <row r="46" spans="1:8" s="3" customFormat="1" ht="15.75">
      <c r="A46" s="4"/>
      <c r="B46" s="39"/>
      <c r="C46" s="4"/>
      <c r="D46" s="37"/>
      <c r="E46" s="37"/>
      <c r="F46" s="37"/>
      <c r="G46" s="37"/>
      <c r="H46" s="37"/>
    </row>
    <row r="47" spans="1:8" s="3" customFormat="1" ht="15.75">
      <c r="A47" s="4"/>
      <c r="B47" s="39"/>
      <c r="C47" s="30" t="s">
        <v>341</v>
      </c>
      <c r="D47" s="37"/>
      <c r="E47" s="37"/>
      <c r="F47" s="37"/>
      <c r="G47" s="37"/>
      <c r="H47" s="37"/>
    </row>
    <row r="48" spans="1:8" s="3" customFormat="1" ht="15.75">
      <c r="A48" s="4"/>
      <c r="B48" s="39"/>
      <c r="C48" s="30"/>
      <c r="D48" s="37"/>
      <c r="E48" s="37"/>
      <c r="F48" s="37"/>
      <c r="G48" s="37"/>
      <c r="H48" s="37"/>
    </row>
    <row r="49" spans="1:13" s="3" customFormat="1" ht="39" customHeight="1">
      <c r="A49" s="158" t="s">
        <v>1</v>
      </c>
      <c r="B49" s="158" t="s">
        <v>2</v>
      </c>
      <c r="C49" s="158" t="s">
        <v>122</v>
      </c>
      <c r="D49" s="158" t="s">
        <v>4</v>
      </c>
      <c r="E49" s="158" t="s">
        <v>5</v>
      </c>
      <c r="F49" s="117"/>
      <c r="G49" s="158" t="s">
        <v>3</v>
      </c>
      <c r="H49" s="158"/>
      <c r="I49" s="158" t="s">
        <v>449</v>
      </c>
      <c r="J49" s="158"/>
      <c r="K49" s="158" t="s">
        <v>457</v>
      </c>
      <c r="L49" s="158"/>
      <c r="M49" s="124"/>
    </row>
    <row r="50" spans="1:13" s="3" customFormat="1" ht="63">
      <c r="A50" s="158"/>
      <c r="B50" s="158"/>
      <c r="C50" s="158"/>
      <c r="D50" s="158"/>
      <c r="E50" s="158"/>
      <c r="F50" s="117"/>
      <c r="G50" s="117" t="s">
        <v>350</v>
      </c>
      <c r="H50" s="117" t="s">
        <v>6</v>
      </c>
      <c r="I50" s="117" t="s">
        <v>448</v>
      </c>
      <c r="J50" s="117" t="s">
        <v>6</v>
      </c>
      <c r="K50" s="117" t="s">
        <v>452</v>
      </c>
      <c r="L50" s="117" t="s">
        <v>6</v>
      </c>
      <c r="M50" s="124"/>
    </row>
    <row r="51" spans="1:13" s="3" customFormat="1" ht="15.75">
      <c r="A51" s="43">
        <v>1</v>
      </c>
      <c r="B51" s="43">
        <v>2</v>
      </c>
      <c r="C51" s="43">
        <v>3</v>
      </c>
      <c r="D51" s="117"/>
      <c r="E51" s="117"/>
      <c r="F51" s="117"/>
      <c r="G51" s="117">
        <v>4</v>
      </c>
      <c r="H51" s="117">
        <v>5</v>
      </c>
      <c r="I51" s="17">
        <v>4</v>
      </c>
      <c r="J51" s="17">
        <v>5</v>
      </c>
      <c r="K51" s="117">
        <v>6</v>
      </c>
      <c r="L51" s="117">
        <v>7</v>
      </c>
      <c r="M51" s="124"/>
    </row>
    <row r="52" spans="1:15" s="3" customFormat="1" ht="21.75" customHeight="1">
      <c r="A52" s="117">
        <v>1</v>
      </c>
      <c r="B52" s="13" t="s">
        <v>366</v>
      </c>
      <c r="C52" s="42" t="s">
        <v>377</v>
      </c>
      <c r="D52" s="17">
        <v>2</v>
      </c>
      <c r="E52" s="18">
        <v>5</v>
      </c>
      <c r="F52" s="18">
        <f>E52-1</f>
        <v>4</v>
      </c>
      <c r="G52" s="44">
        <v>33500</v>
      </c>
      <c r="H52" s="45">
        <f>E52*G52</f>
        <v>167500</v>
      </c>
      <c r="I52" s="125">
        <f>ROUND(G52*1.046,0)</f>
        <v>35041</v>
      </c>
      <c r="J52" s="61">
        <f>I52*F52+G52</f>
        <v>173664</v>
      </c>
      <c r="K52" s="61">
        <f>ROUNDDOWN(I52*1.04,0)</f>
        <v>36442</v>
      </c>
      <c r="L52" s="61">
        <f aca="true" t="shared" si="9" ref="L52:L63">G52+I52+K52*3</f>
        <v>177867</v>
      </c>
      <c r="M52" s="81">
        <f aca="true" t="shared" si="10" ref="M52:M79">J52*100/H52</f>
        <v>103.68</v>
      </c>
      <c r="N52" s="54">
        <f aca="true" t="shared" si="11" ref="N52:O79">K52-I52</f>
        <v>1401</v>
      </c>
      <c r="O52" s="54">
        <f t="shared" si="11"/>
        <v>4203</v>
      </c>
    </row>
    <row r="53" spans="1:15" s="3" customFormat="1" ht="31.5">
      <c r="A53" s="117">
        <v>2</v>
      </c>
      <c r="B53" s="13" t="s">
        <v>367</v>
      </c>
      <c r="C53" s="42" t="s">
        <v>407</v>
      </c>
      <c r="D53" s="17">
        <v>2</v>
      </c>
      <c r="E53" s="18">
        <v>4</v>
      </c>
      <c r="F53" s="18">
        <f aca="true" t="shared" si="12" ref="F53:F79">E53-1</f>
        <v>3</v>
      </c>
      <c r="G53" s="44">
        <v>33500</v>
      </c>
      <c r="H53" s="45">
        <f aca="true" t="shared" si="13" ref="H53:H79">E53*G53</f>
        <v>134000</v>
      </c>
      <c r="I53" s="60">
        <f aca="true" t="shared" si="14" ref="I53:I79">ROUND(G53*1.049,0)</f>
        <v>35142</v>
      </c>
      <c r="J53" s="61">
        <f aca="true" t="shared" si="15" ref="J53:J79">I53*F53+G53</f>
        <v>138926</v>
      </c>
      <c r="K53" s="61">
        <f aca="true" t="shared" si="16" ref="K53:K79">ROUNDDOWN(I53*1.04,0)</f>
        <v>36547</v>
      </c>
      <c r="L53" s="61">
        <f>G53+I53+K53*2</f>
        <v>141736</v>
      </c>
      <c r="M53" s="81">
        <f t="shared" si="10"/>
        <v>103.67611940298508</v>
      </c>
      <c r="N53" s="54">
        <f t="shared" si="11"/>
        <v>1405</v>
      </c>
      <c r="O53" s="54">
        <f t="shared" si="11"/>
        <v>2810</v>
      </c>
    </row>
    <row r="54" spans="1:15" s="3" customFormat="1" ht="15.75">
      <c r="A54" s="117">
        <v>3</v>
      </c>
      <c r="B54" s="13" t="s">
        <v>368</v>
      </c>
      <c r="C54" s="42" t="s">
        <v>381</v>
      </c>
      <c r="D54" s="17">
        <v>2</v>
      </c>
      <c r="E54" s="18">
        <v>5</v>
      </c>
      <c r="F54" s="18">
        <f t="shared" si="12"/>
        <v>4</v>
      </c>
      <c r="G54" s="44">
        <v>33500</v>
      </c>
      <c r="H54" s="45">
        <f t="shared" si="13"/>
        <v>167500</v>
      </c>
      <c r="I54" s="125">
        <f>ROUND(G54*1.046,0)</f>
        <v>35041</v>
      </c>
      <c r="J54" s="61">
        <f t="shared" si="15"/>
        <v>173664</v>
      </c>
      <c r="K54" s="61">
        <f t="shared" si="16"/>
        <v>36442</v>
      </c>
      <c r="L54" s="61">
        <f t="shared" si="9"/>
        <v>177867</v>
      </c>
      <c r="M54" s="81">
        <f t="shared" si="10"/>
        <v>103.68</v>
      </c>
      <c r="N54" s="54">
        <f t="shared" si="11"/>
        <v>1401</v>
      </c>
      <c r="O54" s="54">
        <f t="shared" si="11"/>
        <v>4203</v>
      </c>
    </row>
    <row r="55" spans="1:15" s="3" customFormat="1" ht="31.5">
      <c r="A55" s="117">
        <v>4</v>
      </c>
      <c r="B55" s="13" t="s">
        <v>369</v>
      </c>
      <c r="C55" s="42" t="s">
        <v>383</v>
      </c>
      <c r="D55" s="17">
        <v>2</v>
      </c>
      <c r="E55" s="18">
        <v>5</v>
      </c>
      <c r="F55" s="18">
        <f t="shared" si="12"/>
        <v>4</v>
      </c>
      <c r="G55" s="44">
        <v>33500</v>
      </c>
      <c r="H55" s="45">
        <f t="shared" si="13"/>
        <v>167500</v>
      </c>
      <c r="I55" s="125">
        <f aca="true" t="shared" si="17" ref="I55:I63">ROUND(G55*1.046,0)</f>
        <v>35041</v>
      </c>
      <c r="J55" s="61">
        <f t="shared" si="15"/>
        <v>173664</v>
      </c>
      <c r="K55" s="61">
        <f t="shared" si="16"/>
        <v>36442</v>
      </c>
      <c r="L55" s="61">
        <f t="shared" si="9"/>
        <v>177867</v>
      </c>
      <c r="M55" s="81">
        <f t="shared" si="10"/>
        <v>103.68</v>
      </c>
      <c r="N55" s="54">
        <f t="shared" si="11"/>
        <v>1401</v>
      </c>
      <c r="O55" s="54">
        <f t="shared" si="11"/>
        <v>4203</v>
      </c>
    </row>
    <row r="56" spans="1:15" s="3" customFormat="1" ht="31.5">
      <c r="A56" s="117">
        <v>5</v>
      </c>
      <c r="B56" s="13" t="s">
        <v>369</v>
      </c>
      <c r="C56" s="42" t="s">
        <v>384</v>
      </c>
      <c r="D56" s="17">
        <v>2</v>
      </c>
      <c r="E56" s="18">
        <v>5</v>
      </c>
      <c r="F56" s="18">
        <f t="shared" si="12"/>
        <v>4</v>
      </c>
      <c r="G56" s="44">
        <v>33500</v>
      </c>
      <c r="H56" s="45">
        <f t="shared" si="13"/>
        <v>167500</v>
      </c>
      <c r="I56" s="125">
        <f t="shared" si="17"/>
        <v>35041</v>
      </c>
      <c r="J56" s="61">
        <f t="shared" si="15"/>
        <v>173664</v>
      </c>
      <c r="K56" s="61">
        <f t="shared" si="16"/>
        <v>36442</v>
      </c>
      <c r="L56" s="61">
        <f t="shared" si="9"/>
        <v>177867</v>
      </c>
      <c r="M56" s="81">
        <f t="shared" si="10"/>
        <v>103.68</v>
      </c>
      <c r="N56" s="54">
        <f t="shared" si="11"/>
        <v>1401</v>
      </c>
      <c r="O56" s="54">
        <f t="shared" si="11"/>
        <v>4203</v>
      </c>
    </row>
    <row r="57" spans="1:15" s="3" customFormat="1" ht="31.5">
      <c r="A57" s="117">
        <v>6</v>
      </c>
      <c r="B57" s="13" t="s">
        <v>372</v>
      </c>
      <c r="C57" s="42" t="s">
        <v>388</v>
      </c>
      <c r="D57" s="17">
        <v>2</v>
      </c>
      <c r="E57" s="18">
        <v>5</v>
      </c>
      <c r="F57" s="18">
        <f t="shared" si="12"/>
        <v>4</v>
      </c>
      <c r="G57" s="44">
        <v>33500</v>
      </c>
      <c r="H57" s="45">
        <f t="shared" si="13"/>
        <v>167500</v>
      </c>
      <c r="I57" s="125">
        <f t="shared" si="17"/>
        <v>35041</v>
      </c>
      <c r="J57" s="61">
        <f t="shared" si="15"/>
        <v>173664</v>
      </c>
      <c r="K57" s="61">
        <f t="shared" si="16"/>
        <v>36442</v>
      </c>
      <c r="L57" s="61">
        <f t="shared" si="9"/>
        <v>177867</v>
      </c>
      <c r="M57" s="81">
        <f t="shared" si="10"/>
        <v>103.68</v>
      </c>
      <c r="N57" s="54">
        <f t="shared" si="11"/>
        <v>1401</v>
      </c>
      <c r="O57" s="54">
        <f t="shared" si="11"/>
        <v>4203</v>
      </c>
    </row>
    <row r="58" spans="1:15" s="3" customFormat="1" ht="15.75">
      <c r="A58" s="117">
        <v>7</v>
      </c>
      <c r="B58" s="13" t="s">
        <v>372</v>
      </c>
      <c r="C58" s="42" t="s">
        <v>389</v>
      </c>
      <c r="D58" s="17">
        <v>2</v>
      </c>
      <c r="E58" s="18">
        <v>5</v>
      </c>
      <c r="F58" s="18">
        <f t="shared" si="12"/>
        <v>4</v>
      </c>
      <c r="G58" s="44">
        <v>33500</v>
      </c>
      <c r="H58" s="45">
        <f t="shared" si="13"/>
        <v>167500</v>
      </c>
      <c r="I58" s="125">
        <f t="shared" si="17"/>
        <v>35041</v>
      </c>
      <c r="J58" s="61">
        <f t="shared" si="15"/>
        <v>173664</v>
      </c>
      <c r="K58" s="61">
        <f t="shared" si="16"/>
        <v>36442</v>
      </c>
      <c r="L58" s="61">
        <f t="shared" si="9"/>
        <v>177867</v>
      </c>
      <c r="M58" s="81">
        <f t="shared" si="10"/>
        <v>103.68</v>
      </c>
      <c r="N58" s="54">
        <f t="shared" si="11"/>
        <v>1401</v>
      </c>
      <c r="O58" s="54">
        <f t="shared" si="11"/>
        <v>4203</v>
      </c>
    </row>
    <row r="59" spans="1:15" s="3" customFormat="1" ht="31.5">
      <c r="A59" s="117">
        <v>8</v>
      </c>
      <c r="B59" s="13" t="s">
        <v>373</v>
      </c>
      <c r="C59" s="42" t="s">
        <v>390</v>
      </c>
      <c r="D59" s="17">
        <v>2</v>
      </c>
      <c r="E59" s="18">
        <v>5</v>
      </c>
      <c r="F59" s="18">
        <f t="shared" si="12"/>
        <v>4</v>
      </c>
      <c r="G59" s="44">
        <v>33500</v>
      </c>
      <c r="H59" s="45">
        <f t="shared" si="13"/>
        <v>167500</v>
      </c>
      <c r="I59" s="125">
        <f t="shared" si="17"/>
        <v>35041</v>
      </c>
      <c r="J59" s="61">
        <f t="shared" si="15"/>
        <v>173664</v>
      </c>
      <c r="K59" s="61">
        <f t="shared" si="16"/>
        <v>36442</v>
      </c>
      <c r="L59" s="61">
        <f t="shared" si="9"/>
        <v>177867</v>
      </c>
      <c r="M59" s="81">
        <f t="shared" si="10"/>
        <v>103.68</v>
      </c>
      <c r="N59" s="54">
        <f t="shared" si="11"/>
        <v>1401</v>
      </c>
      <c r="O59" s="54">
        <f t="shared" si="11"/>
        <v>4203</v>
      </c>
    </row>
    <row r="60" spans="1:15" s="3" customFormat="1" ht="15.75">
      <c r="A60" s="117">
        <v>9</v>
      </c>
      <c r="B60" s="13" t="s">
        <v>373</v>
      </c>
      <c r="C60" s="42" t="s">
        <v>408</v>
      </c>
      <c r="D60" s="17">
        <v>2</v>
      </c>
      <c r="E60" s="18">
        <v>5</v>
      </c>
      <c r="F60" s="18">
        <f t="shared" si="12"/>
        <v>4</v>
      </c>
      <c r="G60" s="44">
        <v>33500</v>
      </c>
      <c r="H60" s="45">
        <f t="shared" si="13"/>
        <v>167500</v>
      </c>
      <c r="I60" s="125">
        <f t="shared" si="17"/>
        <v>35041</v>
      </c>
      <c r="J60" s="61">
        <f t="shared" si="15"/>
        <v>173664</v>
      </c>
      <c r="K60" s="61">
        <f t="shared" si="16"/>
        <v>36442</v>
      </c>
      <c r="L60" s="61">
        <f t="shared" si="9"/>
        <v>177867</v>
      </c>
      <c r="M60" s="81">
        <f t="shared" si="10"/>
        <v>103.68</v>
      </c>
      <c r="N60" s="54">
        <f t="shared" si="11"/>
        <v>1401</v>
      </c>
      <c r="O60" s="54">
        <f t="shared" si="11"/>
        <v>4203</v>
      </c>
    </row>
    <row r="61" spans="1:15" s="3" customFormat="1" ht="31.5">
      <c r="A61" s="117">
        <v>10</v>
      </c>
      <c r="B61" s="13" t="s">
        <v>374</v>
      </c>
      <c r="C61" s="42" t="s">
        <v>301</v>
      </c>
      <c r="D61" s="17">
        <v>2</v>
      </c>
      <c r="E61" s="18">
        <v>5</v>
      </c>
      <c r="F61" s="18">
        <f t="shared" si="12"/>
        <v>4</v>
      </c>
      <c r="G61" s="44">
        <v>33500</v>
      </c>
      <c r="H61" s="45">
        <f t="shared" si="13"/>
        <v>167500</v>
      </c>
      <c r="I61" s="125">
        <f t="shared" si="17"/>
        <v>35041</v>
      </c>
      <c r="J61" s="61">
        <f t="shared" si="15"/>
        <v>173664</v>
      </c>
      <c r="K61" s="61">
        <f t="shared" si="16"/>
        <v>36442</v>
      </c>
      <c r="L61" s="61">
        <f t="shared" si="9"/>
        <v>177867</v>
      </c>
      <c r="M61" s="81">
        <f t="shared" si="10"/>
        <v>103.68</v>
      </c>
      <c r="N61" s="54">
        <f t="shared" si="11"/>
        <v>1401</v>
      </c>
      <c r="O61" s="54">
        <f t="shared" si="11"/>
        <v>4203</v>
      </c>
    </row>
    <row r="62" spans="1:15" s="3" customFormat="1" ht="31.5">
      <c r="A62" s="117">
        <v>11</v>
      </c>
      <c r="B62" s="13" t="s">
        <v>374</v>
      </c>
      <c r="C62" s="42" t="s">
        <v>392</v>
      </c>
      <c r="D62" s="17">
        <v>2</v>
      </c>
      <c r="E62" s="18">
        <v>5</v>
      </c>
      <c r="F62" s="18">
        <f t="shared" si="12"/>
        <v>4</v>
      </c>
      <c r="G62" s="44">
        <v>33500</v>
      </c>
      <c r="H62" s="45">
        <f t="shared" si="13"/>
        <v>167500</v>
      </c>
      <c r="I62" s="125">
        <f t="shared" si="17"/>
        <v>35041</v>
      </c>
      <c r="J62" s="61">
        <f>I62*F62+G62</f>
        <v>173664</v>
      </c>
      <c r="K62" s="61">
        <f t="shared" si="16"/>
        <v>36442</v>
      </c>
      <c r="L62" s="61">
        <f t="shared" si="9"/>
        <v>177867</v>
      </c>
      <c r="M62" s="81">
        <f t="shared" si="10"/>
        <v>103.68</v>
      </c>
      <c r="N62" s="54">
        <f t="shared" si="11"/>
        <v>1401</v>
      </c>
      <c r="O62" s="54">
        <f t="shared" si="11"/>
        <v>4203</v>
      </c>
    </row>
    <row r="63" spans="1:15" s="3" customFormat="1" ht="31.5">
      <c r="A63" s="117">
        <v>12</v>
      </c>
      <c r="B63" s="13" t="s">
        <v>375</v>
      </c>
      <c r="C63" s="42" t="s">
        <v>393</v>
      </c>
      <c r="D63" s="17">
        <v>2</v>
      </c>
      <c r="E63" s="18">
        <v>5</v>
      </c>
      <c r="F63" s="18">
        <f t="shared" si="12"/>
        <v>4</v>
      </c>
      <c r="G63" s="44">
        <v>33500</v>
      </c>
      <c r="H63" s="45">
        <f t="shared" si="13"/>
        <v>167500</v>
      </c>
      <c r="I63" s="125">
        <f t="shared" si="17"/>
        <v>35041</v>
      </c>
      <c r="J63" s="61">
        <f t="shared" si="15"/>
        <v>173664</v>
      </c>
      <c r="K63" s="61">
        <f t="shared" si="16"/>
        <v>36442</v>
      </c>
      <c r="L63" s="61">
        <f t="shared" si="9"/>
        <v>177867</v>
      </c>
      <c r="M63" s="81">
        <f t="shared" si="10"/>
        <v>103.68</v>
      </c>
      <c r="N63" s="54">
        <f t="shared" si="11"/>
        <v>1401</v>
      </c>
      <c r="O63" s="54">
        <f t="shared" si="11"/>
        <v>4203</v>
      </c>
    </row>
    <row r="64" spans="1:15" s="3" customFormat="1" ht="63">
      <c r="A64" s="117">
        <v>13</v>
      </c>
      <c r="B64" s="117" t="s">
        <v>358</v>
      </c>
      <c r="C64" s="42" t="s">
        <v>394</v>
      </c>
      <c r="D64" s="17">
        <v>2</v>
      </c>
      <c r="E64" s="18">
        <v>4</v>
      </c>
      <c r="F64" s="18">
        <f t="shared" si="12"/>
        <v>3</v>
      </c>
      <c r="G64" s="44">
        <v>33500</v>
      </c>
      <c r="H64" s="45">
        <f t="shared" si="13"/>
        <v>134000</v>
      </c>
      <c r="I64" s="60">
        <f t="shared" si="14"/>
        <v>35142</v>
      </c>
      <c r="J64" s="61">
        <f t="shared" si="15"/>
        <v>138926</v>
      </c>
      <c r="K64" s="61">
        <f t="shared" si="16"/>
        <v>36547</v>
      </c>
      <c r="L64" s="61">
        <f aca="true" t="shared" si="18" ref="L64:L79">G64+I64+K64*2</f>
        <v>141736</v>
      </c>
      <c r="M64" s="81">
        <f t="shared" si="10"/>
        <v>103.67611940298508</v>
      </c>
      <c r="N64" s="54">
        <f t="shared" si="11"/>
        <v>1405</v>
      </c>
      <c r="O64" s="54">
        <f t="shared" si="11"/>
        <v>2810</v>
      </c>
    </row>
    <row r="65" spans="1:15" s="3" customFormat="1" ht="31.5">
      <c r="A65" s="117">
        <v>14</v>
      </c>
      <c r="B65" s="117" t="s">
        <v>360</v>
      </c>
      <c r="C65" s="42" t="s">
        <v>398</v>
      </c>
      <c r="D65" s="17">
        <v>1</v>
      </c>
      <c r="E65" s="18">
        <v>4</v>
      </c>
      <c r="F65" s="18">
        <f t="shared" si="12"/>
        <v>3</v>
      </c>
      <c r="G65" s="44">
        <v>33500</v>
      </c>
      <c r="H65" s="45">
        <f t="shared" si="13"/>
        <v>134000</v>
      </c>
      <c r="I65" s="60">
        <f t="shared" si="14"/>
        <v>35142</v>
      </c>
      <c r="J65" s="61">
        <f t="shared" si="15"/>
        <v>138926</v>
      </c>
      <c r="K65" s="61">
        <f t="shared" si="16"/>
        <v>36547</v>
      </c>
      <c r="L65" s="61">
        <f t="shared" si="18"/>
        <v>141736</v>
      </c>
      <c r="M65" s="81">
        <f t="shared" si="10"/>
        <v>103.67611940298508</v>
      </c>
      <c r="N65" s="54">
        <f t="shared" si="11"/>
        <v>1405</v>
      </c>
      <c r="O65" s="54">
        <f t="shared" si="11"/>
        <v>2810</v>
      </c>
    </row>
    <row r="66" spans="1:15" s="3" customFormat="1" ht="31.5">
      <c r="A66" s="117">
        <v>15</v>
      </c>
      <c r="B66" s="117" t="s">
        <v>360</v>
      </c>
      <c r="C66" s="42" t="s">
        <v>399</v>
      </c>
      <c r="D66" s="17">
        <v>1</v>
      </c>
      <c r="E66" s="18">
        <v>4</v>
      </c>
      <c r="F66" s="18">
        <f t="shared" si="12"/>
        <v>3</v>
      </c>
      <c r="G66" s="44">
        <v>33500</v>
      </c>
      <c r="H66" s="45">
        <f t="shared" si="13"/>
        <v>134000</v>
      </c>
      <c r="I66" s="60">
        <f t="shared" si="14"/>
        <v>35142</v>
      </c>
      <c r="J66" s="61">
        <f t="shared" si="15"/>
        <v>138926</v>
      </c>
      <c r="K66" s="61">
        <f t="shared" si="16"/>
        <v>36547</v>
      </c>
      <c r="L66" s="61">
        <f t="shared" si="18"/>
        <v>141736</v>
      </c>
      <c r="M66" s="81">
        <f t="shared" si="10"/>
        <v>103.67611940298508</v>
      </c>
      <c r="N66" s="54">
        <f t="shared" si="11"/>
        <v>1405</v>
      </c>
      <c r="O66" s="54">
        <f t="shared" si="11"/>
        <v>2810</v>
      </c>
    </row>
    <row r="67" spans="1:15" s="3" customFormat="1" ht="47.25">
      <c r="A67" s="117">
        <v>16</v>
      </c>
      <c r="B67" s="117" t="s">
        <v>360</v>
      </c>
      <c r="C67" s="42" t="s">
        <v>400</v>
      </c>
      <c r="D67" s="17">
        <v>1</v>
      </c>
      <c r="E67" s="18">
        <v>4</v>
      </c>
      <c r="F67" s="18">
        <f t="shared" si="12"/>
        <v>3</v>
      </c>
      <c r="G67" s="44">
        <v>33500</v>
      </c>
      <c r="H67" s="45">
        <f t="shared" si="13"/>
        <v>134000</v>
      </c>
      <c r="I67" s="60">
        <f t="shared" si="14"/>
        <v>35142</v>
      </c>
      <c r="J67" s="61">
        <f t="shared" si="15"/>
        <v>138926</v>
      </c>
      <c r="K67" s="61">
        <f t="shared" si="16"/>
        <v>36547</v>
      </c>
      <c r="L67" s="61">
        <f t="shared" si="18"/>
        <v>141736</v>
      </c>
      <c r="M67" s="81">
        <f t="shared" si="10"/>
        <v>103.67611940298508</v>
      </c>
      <c r="N67" s="54">
        <f t="shared" si="11"/>
        <v>1405</v>
      </c>
      <c r="O67" s="54">
        <f t="shared" si="11"/>
        <v>2810</v>
      </c>
    </row>
    <row r="68" spans="1:15" s="3" customFormat="1" ht="31.5">
      <c r="A68" s="117">
        <v>17</v>
      </c>
      <c r="B68" s="117" t="s">
        <v>360</v>
      </c>
      <c r="C68" s="42" t="s">
        <v>409</v>
      </c>
      <c r="D68" s="17">
        <v>1</v>
      </c>
      <c r="E68" s="18">
        <v>4</v>
      </c>
      <c r="F68" s="18">
        <f t="shared" si="12"/>
        <v>3</v>
      </c>
      <c r="G68" s="44">
        <v>33500</v>
      </c>
      <c r="H68" s="45">
        <f t="shared" si="13"/>
        <v>134000</v>
      </c>
      <c r="I68" s="60">
        <f t="shared" si="14"/>
        <v>35142</v>
      </c>
      <c r="J68" s="61">
        <f t="shared" si="15"/>
        <v>138926</v>
      </c>
      <c r="K68" s="61">
        <f t="shared" si="16"/>
        <v>36547</v>
      </c>
      <c r="L68" s="61">
        <f t="shared" si="18"/>
        <v>141736</v>
      </c>
      <c r="M68" s="81">
        <f t="shared" si="10"/>
        <v>103.67611940298508</v>
      </c>
      <c r="N68" s="54">
        <f t="shared" si="11"/>
        <v>1405</v>
      </c>
      <c r="O68" s="54">
        <f t="shared" si="11"/>
        <v>2810</v>
      </c>
    </row>
    <row r="69" spans="1:15" s="3" customFormat="1" ht="47.25">
      <c r="A69" s="117">
        <v>18</v>
      </c>
      <c r="B69" s="117" t="s">
        <v>360</v>
      </c>
      <c r="C69" s="42" t="s">
        <v>401</v>
      </c>
      <c r="D69" s="17">
        <v>1</v>
      </c>
      <c r="E69" s="18">
        <v>4</v>
      </c>
      <c r="F69" s="18">
        <f t="shared" si="12"/>
        <v>3</v>
      </c>
      <c r="G69" s="44">
        <v>33500</v>
      </c>
      <c r="H69" s="45">
        <f t="shared" si="13"/>
        <v>134000</v>
      </c>
      <c r="I69" s="60">
        <f t="shared" si="14"/>
        <v>35142</v>
      </c>
      <c r="J69" s="61">
        <f t="shared" si="15"/>
        <v>138926</v>
      </c>
      <c r="K69" s="61">
        <f t="shared" si="16"/>
        <v>36547</v>
      </c>
      <c r="L69" s="61">
        <f t="shared" si="18"/>
        <v>141736</v>
      </c>
      <c r="M69" s="81">
        <f t="shared" si="10"/>
        <v>103.67611940298508</v>
      </c>
      <c r="N69" s="54">
        <f t="shared" si="11"/>
        <v>1405</v>
      </c>
      <c r="O69" s="54">
        <f t="shared" si="11"/>
        <v>2810</v>
      </c>
    </row>
    <row r="70" spans="1:15" s="3" customFormat="1" ht="31.5">
      <c r="A70" s="117">
        <v>19</v>
      </c>
      <c r="B70" s="117" t="s">
        <v>360</v>
      </c>
      <c r="C70" s="42" t="s">
        <v>402</v>
      </c>
      <c r="D70" s="17">
        <v>1</v>
      </c>
      <c r="E70" s="18">
        <v>4</v>
      </c>
      <c r="F70" s="18">
        <f t="shared" si="12"/>
        <v>3</v>
      </c>
      <c r="G70" s="44">
        <v>33500</v>
      </c>
      <c r="H70" s="45">
        <f t="shared" si="13"/>
        <v>134000</v>
      </c>
      <c r="I70" s="60">
        <f t="shared" si="14"/>
        <v>35142</v>
      </c>
      <c r="J70" s="61">
        <f t="shared" si="15"/>
        <v>138926</v>
      </c>
      <c r="K70" s="61">
        <f t="shared" si="16"/>
        <v>36547</v>
      </c>
      <c r="L70" s="61">
        <f t="shared" si="18"/>
        <v>141736</v>
      </c>
      <c r="M70" s="81">
        <f t="shared" si="10"/>
        <v>103.67611940298508</v>
      </c>
      <c r="N70" s="54">
        <f t="shared" si="11"/>
        <v>1405</v>
      </c>
      <c r="O70" s="54">
        <f t="shared" si="11"/>
        <v>2810</v>
      </c>
    </row>
    <row r="71" spans="1:15" s="3" customFormat="1" ht="15.75">
      <c r="A71" s="117">
        <v>20</v>
      </c>
      <c r="B71" s="117" t="s">
        <v>361</v>
      </c>
      <c r="C71" s="42" t="s">
        <v>410</v>
      </c>
      <c r="D71" s="17">
        <v>1</v>
      </c>
      <c r="E71" s="18">
        <v>4</v>
      </c>
      <c r="F71" s="18">
        <f t="shared" si="12"/>
        <v>3</v>
      </c>
      <c r="G71" s="44">
        <v>33500</v>
      </c>
      <c r="H71" s="45">
        <f t="shared" si="13"/>
        <v>134000</v>
      </c>
      <c r="I71" s="60">
        <f t="shared" si="14"/>
        <v>35142</v>
      </c>
      <c r="J71" s="61">
        <f t="shared" si="15"/>
        <v>138926</v>
      </c>
      <c r="K71" s="61">
        <f t="shared" si="16"/>
        <v>36547</v>
      </c>
      <c r="L71" s="61">
        <f t="shared" si="18"/>
        <v>141736</v>
      </c>
      <c r="M71" s="81">
        <f t="shared" si="10"/>
        <v>103.67611940298508</v>
      </c>
      <c r="N71" s="54">
        <f t="shared" si="11"/>
        <v>1405</v>
      </c>
      <c r="O71" s="54">
        <f t="shared" si="11"/>
        <v>2810</v>
      </c>
    </row>
    <row r="72" spans="1:15" s="3" customFormat="1" ht="15.75">
      <c r="A72" s="117">
        <v>21</v>
      </c>
      <c r="B72" s="117" t="s">
        <v>361</v>
      </c>
      <c r="C72" s="42" t="s">
        <v>403</v>
      </c>
      <c r="D72" s="17">
        <v>1</v>
      </c>
      <c r="E72" s="18">
        <v>4</v>
      </c>
      <c r="F72" s="18">
        <f t="shared" si="12"/>
        <v>3</v>
      </c>
      <c r="G72" s="44">
        <v>33500</v>
      </c>
      <c r="H72" s="45">
        <f t="shared" si="13"/>
        <v>134000</v>
      </c>
      <c r="I72" s="60">
        <f t="shared" si="14"/>
        <v>35142</v>
      </c>
      <c r="J72" s="61">
        <f t="shared" si="15"/>
        <v>138926</v>
      </c>
      <c r="K72" s="61">
        <f t="shared" si="16"/>
        <v>36547</v>
      </c>
      <c r="L72" s="61">
        <f t="shared" si="18"/>
        <v>141736</v>
      </c>
      <c r="M72" s="81">
        <f t="shared" si="10"/>
        <v>103.67611940298508</v>
      </c>
      <c r="N72" s="54">
        <f t="shared" si="11"/>
        <v>1405</v>
      </c>
      <c r="O72" s="54">
        <f t="shared" si="11"/>
        <v>2810</v>
      </c>
    </row>
    <row r="73" spans="1:15" s="3" customFormat="1" ht="15.75">
      <c r="A73" s="117">
        <v>22</v>
      </c>
      <c r="B73" s="117" t="s">
        <v>361</v>
      </c>
      <c r="C73" s="42" t="s">
        <v>411</v>
      </c>
      <c r="D73" s="17">
        <v>1</v>
      </c>
      <c r="E73" s="18">
        <v>4</v>
      </c>
      <c r="F73" s="18">
        <f t="shared" si="12"/>
        <v>3</v>
      </c>
      <c r="G73" s="44">
        <v>33500</v>
      </c>
      <c r="H73" s="45">
        <f t="shared" si="13"/>
        <v>134000</v>
      </c>
      <c r="I73" s="60">
        <f t="shared" si="14"/>
        <v>35142</v>
      </c>
      <c r="J73" s="61">
        <f t="shared" si="15"/>
        <v>138926</v>
      </c>
      <c r="K73" s="61">
        <f t="shared" si="16"/>
        <v>36547</v>
      </c>
      <c r="L73" s="61">
        <f t="shared" si="18"/>
        <v>141736</v>
      </c>
      <c r="M73" s="81">
        <f t="shared" si="10"/>
        <v>103.67611940298508</v>
      </c>
      <c r="N73" s="54">
        <f>K73-I73</f>
        <v>1405</v>
      </c>
      <c r="O73" s="54">
        <f>L73-J73</f>
        <v>2810</v>
      </c>
    </row>
    <row r="74" spans="1:15" s="3" customFormat="1" ht="31.5">
      <c r="A74" s="117">
        <v>23</v>
      </c>
      <c r="B74" s="117" t="s">
        <v>361</v>
      </c>
      <c r="C74" s="42" t="s">
        <v>412</v>
      </c>
      <c r="D74" s="17">
        <v>1</v>
      </c>
      <c r="E74" s="18">
        <v>4</v>
      </c>
      <c r="F74" s="18">
        <f t="shared" si="12"/>
        <v>3</v>
      </c>
      <c r="G74" s="44">
        <v>33500</v>
      </c>
      <c r="H74" s="45">
        <f t="shared" si="13"/>
        <v>134000</v>
      </c>
      <c r="I74" s="60">
        <f t="shared" si="14"/>
        <v>35142</v>
      </c>
      <c r="J74" s="61">
        <f t="shared" si="15"/>
        <v>138926</v>
      </c>
      <c r="K74" s="61">
        <f t="shared" si="16"/>
        <v>36547</v>
      </c>
      <c r="L74" s="61">
        <f t="shared" si="18"/>
        <v>141736</v>
      </c>
      <c r="M74" s="81">
        <f t="shared" si="10"/>
        <v>103.67611940298508</v>
      </c>
      <c r="N74" s="54">
        <f t="shared" si="11"/>
        <v>1405</v>
      </c>
      <c r="O74" s="54">
        <f t="shared" si="11"/>
        <v>2810</v>
      </c>
    </row>
    <row r="75" spans="1:15" s="3" customFormat="1" ht="47.25">
      <c r="A75" s="117">
        <v>24</v>
      </c>
      <c r="B75" s="117" t="s">
        <v>361</v>
      </c>
      <c r="C75" s="42" t="s">
        <v>413</v>
      </c>
      <c r="D75" s="17">
        <v>1</v>
      </c>
      <c r="E75" s="18">
        <v>4</v>
      </c>
      <c r="F75" s="18">
        <f t="shared" si="12"/>
        <v>3</v>
      </c>
      <c r="G75" s="44">
        <v>33500</v>
      </c>
      <c r="H75" s="45">
        <f t="shared" si="13"/>
        <v>134000</v>
      </c>
      <c r="I75" s="60">
        <f t="shared" si="14"/>
        <v>35142</v>
      </c>
      <c r="J75" s="61">
        <f t="shared" si="15"/>
        <v>138926</v>
      </c>
      <c r="K75" s="61">
        <f t="shared" si="16"/>
        <v>36547</v>
      </c>
      <c r="L75" s="61">
        <f t="shared" si="18"/>
        <v>141736</v>
      </c>
      <c r="M75" s="81">
        <f t="shared" si="10"/>
        <v>103.67611940298508</v>
      </c>
      <c r="N75" s="54">
        <f t="shared" si="11"/>
        <v>1405</v>
      </c>
      <c r="O75" s="54">
        <f t="shared" si="11"/>
        <v>2810</v>
      </c>
    </row>
    <row r="76" spans="1:15" s="3" customFormat="1" ht="15.75">
      <c r="A76" s="117">
        <v>25</v>
      </c>
      <c r="B76" s="117" t="s">
        <v>362</v>
      </c>
      <c r="C76" s="42" t="s">
        <v>404</v>
      </c>
      <c r="D76" s="17">
        <v>1</v>
      </c>
      <c r="E76" s="18">
        <v>4</v>
      </c>
      <c r="F76" s="18">
        <f t="shared" si="12"/>
        <v>3</v>
      </c>
      <c r="G76" s="44">
        <v>33500</v>
      </c>
      <c r="H76" s="45">
        <f t="shared" si="13"/>
        <v>134000</v>
      </c>
      <c r="I76" s="60">
        <f t="shared" si="14"/>
        <v>35142</v>
      </c>
      <c r="J76" s="61">
        <f t="shared" si="15"/>
        <v>138926</v>
      </c>
      <c r="K76" s="61">
        <f t="shared" si="16"/>
        <v>36547</v>
      </c>
      <c r="L76" s="61">
        <f t="shared" si="18"/>
        <v>141736</v>
      </c>
      <c r="M76" s="81">
        <f t="shared" si="10"/>
        <v>103.67611940298508</v>
      </c>
      <c r="N76" s="54">
        <f t="shared" si="11"/>
        <v>1405</v>
      </c>
      <c r="O76" s="54">
        <f t="shared" si="11"/>
        <v>2810</v>
      </c>
    </row>
    <row r="77" spans="1:15" s="3" customFormat="1" ht="31.5">
      <c r="A77" s="117">
        <v>26</v>
      </c>
      <c r="B77" s="117" t="s">
        <v>362</v>
      </c>
      <c r="C77" s="42" t="s">
        <v>405</v>
      </c>
      <c r="D77" s="17">
        <v>1</v>
      </c>
      <c r="E77" s="18">
        <v>4</v>
      </c>
      <c r="F77" s="18">
        <f t="shared" si="12"/>
        <v>3</v>
      </c>
      <c r="G77" s="44">
        <v>33500</v>
      </c>
      <c r="H77" s="45">
        <f t="shared" si="13"/>
        <v>134000</v>
      </c>
      <c r="I77" s="60">
        <f t="shared" si="14"/>
        <v>35142</v>
      </c>
      <c r="J77" s="61">
        <f t="shared" si="15"/>
        <v>138926</v>
      </c>
      <c r="K77" s="61">
        <f t="shared" si="16"/>
        <v>36547</v>
      </c>
      <c r="L77" s="61">
        <f t="shared" si="18"/>
        <v>141736</v>
      </c>
      <c r="M77" s="81">
        <f t="shared" si="10"/>
        <v>103.67611940298508</v>
      </c>
      <c r="N77" s="54">
        <f t="shared" si="11"/>
        <v>1405</v>
      </c>
      <c r="O77" s="54">
        <f t="shared" si="11"/>
        <v>2810</v>
      </c>
    </row>
    <row r="78" spans="1:15" s="3" customFormat="1" ht="31.5">
      <c r="A78" s="117">
        <v>27</v>
      </c>
      <c r="B78" s="117" t="s">
        <v>363</v>
      </c>
      <c r="C78" s="42" t="s">
        <v>434</v>
      </c>
      <c r="D78" s="17">
        <v>1</v>
      </c>
      <c r="E78" s="18">
        <v>4</v>
      </c>
      <c r="F78" s="18">
        <f t="shared" si="12"/>
        <v>3</v>
      </c>
      <c r="G78" s="44">
        <v>33500</v>
      </c>
      <c r="H78" s="45">
        <f t="shared" si="13"/>
        <v>134000</v>
      </c>
      <c r="I78" s="60">
        <f t="shared" si="14"/>
        <v>35142</v>
      </c>
      <c r="J78" s="61">
        <f t="shared" si="15"/>
        <v>138926</v>
      </c>
      <c r="K78" s="61">
        <f t="shared" si="16"/>
        <v>36547</v>
      </c>
      <c r="L78" s="61">
        <f t="shared" si="18"/>
        <v>141736</v>
      </c>
      <c r="M78" s="81">
        <f t="shared" si="10"/>
        <v>103.67611940298508</v>
      </c>
      <c r="N78" s="54">
        <f t="shared" si="11"/>
        <v>1405</v>
      </c>
      <c r="O78" s="54">
        <f t="shared" si="11"/>
        <v>2810</v>
      </c>
    </row>
    <row r="79" spans="1:15" s="3" customFormat="1" ht="15.75">
      <c r="A79" s="117">
        <v>28</v>
      </c>
      <c r="B79" s="117" t="s">
        <v>364</v>
      </c>
      <c r="C79" s="42" t="s">
        <v>406</v>
      </c>
      <c r="D79" s="17">
        <v>1</v>
      </c>
      <c r="E79" s="18">
        <v>4</v>
      </c>
      <c r="F79" s="18">
        <f t="shared" si="12"/>
        <v>3</v>
      </c>
      <c r="G79" s="44">
        <v>33500</v>
      </c>
      <c r="H79" s="45">
        <f t="shared" si="13"/>
        <v>134000</v>
      </c>
      <c r="I79" s="60">
        <f t="shared" si="14"/>
        <v>35142</v>
      </c>
      <c r="J79" s="61">
        <f t="shared" si="15"/>
        <v>138926</v>
      </c>
      <c r="K79" s="61">
        <f t="shared" si="16"/>
        <v>36547</v>
      </c>
      <c r="L79" s="61">
        <f t="shared" si="18"/>
        <v>141736</v>
      </c>
      <c r="M79" s="81">
        <f t="shared" si="10"/>
        <v>103.67611940298508</v>
      </c>
      <c r="N79" s="54">
        <f t="shared" si="11"/>
        <v>1405</v>
      </c>
      <c r="O79" s="54">
        <f t="shared" si="11"/>
        <v>2810</v>
      </c>
    </row>
    <row r="80" spans="1:8" s="3" customFormat="1" ht="15.75">
      <c r="A80" s="4"/>
      <c r="B80" s="39"/>
      <c r="C80" s="4"/>
      <c r="D80" s="37"/>
      <c r="E80" s="37"/>
      <c r="F80" s="37"/>
      <c r="G80" s="37"/>
      <c r="H80" s="37"/>
    </row>
    <row r="81" spans="2:8" s="3" customFormat="1" ht="15">
      <c r="B81" s="20"/>
      <c r="D81" s="5"/>
      <c r="E81" s="5"/>
      <c r="F81" s="5"/>
      <c r="G81" s="5"/>
      <c r="H81" s="5"/>
    </row>
    <row r="82" s="3" customFormat="1" ht="15"/>
    <row r="83" spans="1:13" s="6" customFormat="1" ht="135.75" customHeight="1">
      <c r="A83" s="161" t="s">
        <v>113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18"/>
      <c r="L83" s="118"/>
      <c r="M83" s="118"/>
    </row>
    <row r="84" spans="4:8" s="3" customFormat="1" ht="15">
      <c r="D84" s="5"/>
      <c r="E84" s="5"/>
      <c r="F84" s="5"/>
      <c r="G84" s="5"/>
      <c r="H84" s="5"/>
    </row>
    <row r="85" spans="4:8" s="3" customFormat="1" ht="15">
      <c r="D85" s="5"/>
      <c r="E85" s="5"/>
      <c r="F85" s="5"/>
      <c r="G85" s="5"/>
      <c r="H85" s="5"/>
    </row>
    <row r="86" spans="3:8" s="3" customFormat="1" ht="15">
      <c r="C86" s="7"/>
      <c r="D86" s="5"/>
      <c r="E86" s="5"/>
      <c r="F86" s="5"/>
      <c r="G86" s="5"/>
      <c r="H86" s="5"/>
    </row>
    <row r="87" ht="15">
      <c r="C87" s="8"/>
    </row>
    <row r="88" spans="1:13" ht="16.5" customHeight="1">
      <c r="A88" s="162" t="s">
        <v>114</v>
      </c>
      <c r="B88" s="162"/>
      <c r="C88" s="162"/>
      <c r="D88" s="5"/>
      <c r="E88" s="5"/>
      <c r="F88" s="5"/>
      <c r="G88" s="5"/>
      <c r="H88" s="5"/>
      <c r="I88" s="32"/>
      <c r="J88" s="32"/>
      <c r="K88" s="32"/>
      <c r="L88" s="32"/>
      <c r="M88" s="32"/>
    </row>
    <row r="89" spans="1:13" ht="17.25" customHeight="1">
      <c r="A89" s="162" t="s">
        <v>115</v>
      </c>
      <c r="B89" s="162"/>
      <c r="C89" s="162"/>
      <c r="D89" s="9"/>
      <c r="E89" s="6"/>
      <c r="F89" s="6"/>
      <c r="G89" s="6"/>
      <c r="I89" s="32"/>
      <c r="J89" s="10" t="s">
        <v>116</v>
      </c>
      <c r="K89" s="10"/>
      <c r="L89" s="10"/>
      <c r="M89" s="10"/>
    </row>
  </sheetData>
  <sheetProtection/>
  <autoFilter ref="A51:N81"/>
  <mergeCells count="26">
    <mergeCell ref="G1:H1"/>
    <mergeCell ref="I1:J1"/>
    <mergeCell ref="G2:H2"/>
    <mergeCell ref="I2:J2"/>
    <mergeCell ref="G3:H3"/>
    <mergeCell ref="I3:J3"/>
    <mergeCell ref="A6:L6"/>
    <mergeCell ref="A9:A10"/>
    <mergeCell ref="B9:B10"/>
    <mergeCell ref="C9:C10"/>
    <mergeCell ref="D9:D10"/>
    <mergeCell ref="E9:E10"/>
    <mergeCell ref="G9:H9"/>
    <mergeCell ref="I9:J9"/>
    <mergeCell ref="K9:L9"/>
    <mergeCell ref="I49:J49"/>
    <mergeCell ref="K49:L49"/>
    <mergeCell ref="A83:J83"/>
    <mergeCell ref="A88:C88"/>
    <mergeCell ref="A89:C89"/>
    <mergeCell ref="A49:A50"/>
    <mergeCell ref="B49:B50"/>
    <mergeCell ref="C49:C50"/>
    <mergeCell ref="D49:D50"/>
    <mergeCell ref="E49:E50"/>
    <mergeCell ref="G49:H49"/>
  </mergeCells>
  <printOptions/>
  <pageMargins left="0.7" right="0.7" top="0.75" bottom="0.75" header="0.3" footer="0.3"/>
  <pageSetup fitToHeight="3" horizontalDpi="600" verticalDpi="600" orientation="portrait" paperSize="9" scale="57" r:id="rId1"/>
  <rowBreaks count="1" manualBreakCount="1">
    <brk id="46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BreakPreview" zoomScaleSheetLayoutView="100" zoomScalePageLayoutView="0" workbookViewId="0" topLeftCell="A1">
      <selection activeCell="L17" sqref="L17"/>
    </sheetView>
  </sheetViews>
  <sheetFormatPr defaultColWidth="9.140625" defaultRowHeight="15"/>
  <cols>
    <col min="1" max="1" width="6.8515625" style="1" customWidth="1"/>
    <col min="2" max="2" width="15.57421875" style="1" customWidth="1"/>
    <col min="3" max="3" width="52.28125" style="1" customWidth="1"/>
    <col min="4" max="4" width="15.57421875" style="2" customWidth="1"/>
    <col min="5" max="6" width="18.00390625" style="1" customWidth="1"/>
    <col min="7" max="7" width="14.8515625" style="1" bestFit="1" customWidth="1"/>
    <col min="8" max="8" width="13.28125" style="1" bestFit="1" customWidth="1"/>
    <col min="9" max="9" width="12.140625" style="1" bestFit="1" customWidth="1"/>
    <col min="10" max="10" width="10.140625" style="1" bestFit="1" customWidth="1"/>
    <col min="11" max="16384" width="9.140625" style="1" customWidth="1"/>
  </cols>
  <sheetData>
    <row r="1" spans="5:6" ht="15">
      <c r="E1" s="141"/>
      <c r="F1" s="141"/>
    </row>
    <row r="2" spans="5:6" ht="15">
      <c r="E2" s="189" t="s">
        <v>490</v>
      </c>
      <c r="F2" s="189"/>
    </row>
    <row r="3" spans="5:6" ht="15">
      <c r="E3" s="190" t="s">
        <v>487</v>
      </c>
      <c r="F3" s="190"/>
    </row>
    <row r="4" spans="5:6" ht="15">
      <c r="E4" s="11" t="s">
        <v>484</v>
      </c>
      <c r="F4" s="11" t="s">
        <v>120</v>
      </c>
    </row>
    <row r="5" ht="15">
      <c r="F5" s="11"/>
    </row>
    <row r="6" spans="1:6" ht="55.5" customHeight="1">
      <c r="A6" s="192" t="s">
        <v>493</v>
      </c>
      <c r="B6" s="192"/>
      <c r="C6" s="192"/>
      <c r="D6" s="192"/>
      <c r="E6" s="192"/>
      <c r="F6" s="192"/>
    </row>
    <row r="7" spans="1:6" ht="16.5" customHeight="1">
      <c r="A7" s="192"/>
      <c r="B7" s="192"/>
      <c r="C7" s="192"/>
      <c r="D7" s="192"/>
      <c r="E7" s="142"/>
      <c r="F7" s="142"/>
    </row>
    <row r="8" spans="1:6" ht="15">
      <c r="A8" s="191" t="s">
        <v>339</v>
      </c>
      <c r="B8" s="191"/>
      <c r="C8" s="191"/>
      <c r="D8" s="191"/>
      <c r="E8" s="191"/>
      <c r="F8" s="191"/>
    </row>
    <row r="9" spans="1:6" ht="36" customHeight="1">
      <c r="A9" s="188" t="s">
        <v>1</v>
      </c>
      <c r="B9" s="188" t="s">
        <v>2</v>
      </c>
      <c r="C9" s="188" t="s">
        <v>122</v>
      </c>
      <c r="D9" s="188" t="s">
        <v>429</v>
      </c>
      <c r="E9" s="188" t="s">
        <v>482</v>
      </c>
      <c r="F9" s="188"/>
    </row>
    <row r="10" spans="1:6" ht="45">
      <c r="A10" s="188"/>
      <c r="B10" s="188"/>
      <c r="C10" s="188"/>
      <c r="D10" s="188"/>
      <c r="E10" s="143" t="s">
        <v>483</v>
      </c>
      <c r="F10" s="143" t="s">
        <v>6</v>
      </c>
    </row>
    <row r="11" spans="1:10" s="3" customFormat="1" ht="15.75">
      <c r="A11" s="148">
        <v>1</v>
      </c>
      <c r="B11" s="144" t="s">
        <v>425</v>
      </c>
      <c r="C11" s="145" t="s">
        <v>426</v>
      </c>
      <c r="D11" s="18" t="s">
        <v>432</v>
      </c>
      <c r="E11" s="62">
        <v>78817</v>
      </c>
      <c r="F11" s="62">
        <v>293842</v>
      </c>
      <c r="G11" s="54">
        <v>78817</v>
      </c>
      <c r="H11" s="54">
        <v>293842</v>
      </c>
      <c r="I11" s="4" t="b">
        <f>E11=G11</f>
        <v>1</v>
      </c>
      <c r="J11" s="4" t="b">
        <f>F11=H11</f>
        <v>1</v>
      </c>
    </row>
    <row r="12" spans="1:10" s="3" customFormat="1" ht="15.75">
      <c r="A12" s="149">
        <v>2</v>
      </c>
      <c r="B12" s="146" t="s">
        <v>427</v>
      </c>
      <c r="C12" s="147" t="s">
        <v>428</v>
      </c>
      <c r="D12" s="18" t="s">
        <v>432</v>
      </c>
      <c r="E12" s="62">
        <v>66463</v>
      </c>
      <c r="F12" s="62">
        <v>247784</v>
      </c>
      <c r="G12" s="54">
        <v>66463</v>
      </c>
      <c r="H12" s="54">
        <v>247784</v>
      </c>
      <c r="I12" s="4" t="b">
        <f>E12=G12</f>
        <v>1</v>
      </c>
      <c r="J12" s="4" t="b">
        <f>F12=H12</f>
        <v>1</v>
      </c>
    </row>
    <row r="13" spans="1:6" s="3" customFormat="1" ht="94.5" customHeight="1">
      <c r="A13" s="185" t="s">
        <v>492</v>
      </c>
      <c r="B13" s="185"/>
      <c r="C13" s="185"/>
      <c r="D13" s="185"/>
      <c r="E13" s="185"/>
      <c r="F13" s="185"/>
    </row>
    <row r="14" s="3" customFormat="1" ht="15">
      <c r="D14" s="5"/>
    </row>
    <row r="15" s="3" customFormat="1" ht="15">
      <c r="D15" s="5"/>
    </row>
    <row r="16" spans="1:6" ht="16.5" customHeight="1">
      <c r="A16" s="186" t="s">
        <v>491</v>
      </c>
      <c r="B16" s="186"/>
      <c r="C16" s="186"/>
      <c r="D16" s="5"/>
      <c r="E16" s="5"/>
      <c r="F16" s="5"/>
    </row>
    <row r="17" spans="1:6" ht="21" customHeight="1">
      <c r="A17" s="187" t="s">
        <v>486</v>
      </c>
      <c r="B17" s="187"/>
      <c r="C17" s="187"/>
      <c r="D17" s="7"/>
      <c r="E17" s="7"/>
      <c r="F17" s="7" t="s">
        <v>116</v>
      </c>
    </row>
  </sheetData>
  <sheetProtection/>
  <mergeCells count="13">
    <mergeCell ref="E2:F2"/>
    <mergeCell ref="E3:F3"/>
    <mergeCell ref="A8:F8"/>
    <mergeCell ref="E9:F9"/>
    <mergeCell ref="A6:F6"/>
    <mergeCell ref="A7:D7"/>
    <mergeCell ref="A13:F13"/>
    <mergeCell ref="A16:C16"/>
    <mergeCell ref="A17:C17"/>
    <mergeCell ref="A9:A10"/>
    <mergeCell ref="B9:B10"/>
    <mergeCell ref="C9:C10"/>
    <mergeCell ref="D9:D10"/>
  </mergeCell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0" zoomScaleSheetLayoutView="80" zoomScalePageLayoutView="0" workbookViewId="0" topLeftCell="A1">
      <selection activeCell="A31" sqref="A31"/>
    </sheetView>
  </sheetViews>
  <sheetFormatPr defaultColWidth="9.140625" defaultRowHeight="15"/>
  <cols>
    <col min="1" max="1" width="40.421875" style="63" customWidth="1"/>
    <col min="2" max="2" width="10.57421875" style="63" customWidth="1"/>
    <col min="3" max="3" width="13.57421875" style="63" customWidth="1"/>
    <col min="4" max="4" width="14.7109375" style="63" customWidth="1"/>
    <col min="5" max="5" width="20.00390625" style="63" bestFit="1" customWidth="1"/>
    <col min="6" max="6" width="21.421875" style="63" bestFit="1" customWidth="1"/>
    <col min="7" max="16384" width="9.140625" style="63" customWidth="1"/>
  </cols>
  <sheetData>
    <row r="1" spans="1:6" ht="96" customHeight="1">
      <c r="A1" s="193" t="s">
        <v>456</v>
      </c>
      <c r="B1" s="193"/>
      <c r="C1" s="193"/>
      <c r="D1" s="193"/>
      <c r="E1" s="193"/>
      <c r="F1" s="193"/>
    </row>
    <row r="2" spans="1:3" ht="18.75">
      <c r="A2" s="108"/>
      <c r="B2" s="108"/>
      <c r="C2" s="108"/>
    </row>
    <row r="3" spans="1:6" ht="93.75">
      <c r="A3" s="87" t="s">
        <v>438</v>
      </c>
      <c r="B3" s="98" t="s">
        <v>458</v>
      </c>
      <c r="C3" s="98" t="s">
        <v>459</v>
      </c>
      <c r="D3" s="98" t="s">
        <v>460</v>
      </c>
      <c r="E3" s="98" t="s">
        <v>461</v>
      </c>
      <c r="F3" s="98" t="s">
        <v>462</v>
      </c>
    </row>
    <row r="4" spans="1:6" ht="18.75">
      <c r="A4" s="64" t="s">
        <v>442</v>
      </c>
      <c r="B4" s="64"/>
      <c r="C4" s="64"/>
      <c r="D4" s="64"/>
      <c r="E4" s="64"/>
      <c r="F4" s="64"/>
    </row>
    <row r="5" spans="1:6" ht="18.75">
      <c r="A5" s="64" t="s">
        <v>439</v>
      </c>
      <c r="B5" s="109">
        <v>301</v>
      </c>
      <c r="C5" s="88">
        <v>4520</v>
      </c>
      <c r="D5" s="88">
        <v>9800</v>
      </c>
      <c r="E5" s="88">
        <f>B5*C5</f>
        <v>1360520</v>
      </c>
      <c r="F5" s="88">
        <f>B5*D5</f>
        <v>2949800</v>
      </c>
    </row>
    <row r="6" spans="1:6" ht="18.75">
      <c r="A6" s="64" t="s">
        <v>440</v>
      </c>
      <c r="B6" s="109">
        <v>146</v>
      </c>
      <c r="C6" s="88">
        <v>4795</v>
      </c>
      <c r="D6" s="88">
        <v>14990</v>
      </c>
      <c r="E6" s="88">
        <f>B6*C6</f>
        <v>700070</v>
      </c>
      <c r="F6" s="88">
        <f>B6*D6</f>
        <v>2188540</v>
      </c>
    </row>
    <row r="7" spans="1:6" ht="18.75">
      <c r="A7" s="64" t="s">
        <v>441</v>
      </c>
      <c r="B7" s="109"/>
      <c r="C7" s="88"/>
      <c r="D7" s="88"/>
      <c r="E7" s="88">
        <f>B7*C7</f>
        <v>0</v>
      </c>
      <c r="F7" s="88">
        <f>B7*D7</f>
        <v>0</v>
      </c>
    </row>
    <row r="8" spans="1:6" ht="18.75">
      <c r="A8" s="64"/>
      <c r="B8" s="110"/>
      <c r="C8" s="64"/>
      <c r="D8" s="64"/>
      <c r="E8" s="64"/>
      <c r="F8" s="64"/>
    </row>
    <row r="9" spans="1:6" ht="18.75">
      <c r="A9" s="64" t="s">
        <v>443</v>
      </c>
      <c r="B9" s="110"/>
      <c r="C9" s="64"/>
      <c r="D9" s="64"/>
      <c r="E9" s="64"/>
      <c r="F9" s="64"/>
    </row>
    <row r="10" spans="1:6" ht="18.75">
      <c r="A10" s="64" t="s">
        <v>439</v>
      </c>
      <c r="B10" s="109">
        <v>162</v>
      </c>
      <c r="C10" s="90">
        <v>1972</v>
      </c>
      <c r="D10" s="90">
        <v>5916</v>
      </c>
      <c r="E10" s="88">
        <f>B10*C10</f>
        <v>319464</v>
      </c>
      <c r="F10" s="88">
        <f>B10*D10</f>
        <v>958392</v>
      </c>
    </row>
    <row r="11" spans="1:6" ht="18.75">
      <c r="A11" s="64" t="s">
        <v>440</v>
      </c>
      <c r="B11" s="109"/>
      <c r="C11" s="89"/>
      <c r="D11" s="89"/>
      <c r="E11" s="88">
        <f>B11*C11</f>
        <v>0</v>
      </c>
      <c r="F11" s="88">
        <f>B11*D11</f>
        <v>0</v>
      </c>
    </row>
    <row r="12" spans="1:6" ht="18.75">
      <c r="A12" s="64" t="s">
        <v>441</v>
      </c>
      <c r="B12" s="109">
        <v>36</v>
      </c>
      <c r="C12" s="88">
        <v>892</v>
      </c>
      <c r="D12" s="88">
        <v>892</v>
      </c>
      <c r="E12" s="88">
        <f>B12*C12</f>
        <v>32112</v>
      </c>
      <c r="F12" s="88">
        <f>B12*D12</f>
        <v>32112</v>
      </c>
    </row>
    <row r="13" spans="1:6" ht="18.75">
      <c r="A13" s="64"/>
      <c r="B13" s="111"/>
      <c r="C13" s="64"/>
      <c r="D13" s="64"/>
      <c r="E13" s="64"/>
      <c r="F13" s="64"/>
    </row>
    <row r="14" spans="1:6" ht="18.75">
      <c r="A14" s="64" t="s">
        <v>444</v>
      </c>
      <c r="B14" s="111"/>
      <c r="C14" s="64"/>
      <c r="D14" s="64"/>
      <c r="E14" s="64"/>
      <c r="F14" s="64"/>
    </row>
    <row r="15" spans="1:6" ht="18.75">
      <c r="A15" s="64" t="s">
        <v>439</v>
      </c>
      <c r="B15" s="109">
        <v>948</v>
      </c>
      <c r="C15" s="90">
        <v>1776</v>
      </c>
      <c r="D15" s="90">
        <v>5327</v>
      </c>
      <c r="E15" s="88">
        <f>B15*C15</f>
        <v>1683648</v>
      </c>
      <c r="F15" s="88">
        <f>B15*D15</f>
        <v>5049996</v>
      </c>
    </row>
    <row r="16" spans="1:6" ht="18.75">
      <c r="A16" s="64" t="s">
        <v>440</v>
      </c>
      <c r="B16" s="109">
        <v>25</v>
      </c>
      <c r="C16" s="90">
        <v>2056</v>
      </c>
      <c r="D16" s="90">
        <v>8224</v>
      </c>
      <c r="E16" s="88">
        <f>B16*C16</f>
        <v>51400</v>
      </c>
      <c r="F16" s="88">
        <f>B16*D16</f>
        <v>205600</v>
      </c>
    </row>
    <row r="17" spans="1:6" ht="18.75">
      <c r="A17" s="64" t="s">
        <v>441</v>
      </c>
      <c r="B17" s="109">
        <v>333</v>
      </c>
      <c r="C17" s="88">
        <v>883</v>
      </c>
      <c r="D17" s="88">
        <v>883</v>
      </c>
      <c r="E17" s="88">
        <f>B17*C17</f>
        <v>294039</v>
      </c>
      <c r="F17" s="88">
        <f>B17*D17</f>
        <v>294039</v>
      </c>
    </row>
    <row r="18" spans="1:6" ht="18.75">
      <c r="A18" s="64"/>
      <c r="B18" s="111"/>
      <c r="C18" s="64"/>
      <c r="D18" s="64"/>
      <c r="E18" s="64"/>
      <c r="F18" s="64"/>
    </row>
    <row r="19" spans="1:6" ht="18.75">
      <c r="A19" s="64" t="s">
        <v>437</v>
      </c>
      <c r="B19" s="112"/>
      <c r="C19" s="90"/>
      <c r="D19" s="90"/>
      <c r="E19" s="93">
        <f>SUM(E5:E17)</f>
        <v>4441253</v>
      </c>
      <c r="F19" s="93">
        <f>SUM(F5:F17)</f>
        <v>11678479</v>
      </c>
    </row>
    <row r="20" spans="1:6" ht="18.75">
      <c r="A20" s="64"/>
      <c r="B20" s="111"/>
      <c r="C20" s="64"/>
      <c r="D20" s="64"/>
      <c r="E20" s="64"/>
      <c r="F20" s="64"/>
    </row>
    <row r="21" spans="1:6" ht="18.75">
      <c r="A21" s="64"/>
      <c r="B21" s="111"/>
      <c r="C21" s="64"/>
      <c r="D21" s="64"/>
      <c r="E21" s="64"/>
      <c r="F21" s="64"/>
    </row>
    <row r="22" spans="1:6" ht="18.75">
      <c r="A22" s="87" t="s">
        <v>445</v>
      </c>
      <c r="B22" s="113"/>
      <c r="C22" s="64"/>
      <c r="D22" s="64"/>
      <c r="E22" s="64"/>
      <c r="F22" s="64"/>
    </row>
    <row r="23" spans="1:6" ht="18.75">
      <c r="A23" s="64" t="s">
        <v>442</v>
      </c>
      <c r="B23" s="109">
        <v>19</v>
      </c>
      <c r="C23" s="88">
        <v>5279</v>
      </c>
      <c r="D23" s="88">
        <v>5279</v>
      </c>
      <c r="E23" s="88">
        <f>B23*C23</f>
        <v>100301</v>
      </c>
      <c r="F23" s="88">
        <f>B23*D23</f>
        <v>100301</v>
      </c>
    </row>
    <row r="24" spans="1:6" ht="18.75">
      <c r="A24" s="64"/>
      <c r="B24" s="114"/>
      <c r="C24" s="91"/>
      <c r="D24" s="91"/>
      <c r="E24" s="64"/>
      <c r="F24" s="64"/>
    </row>
    <row r="25" spans="1:6" ht="18.75">
      <c r="A25" s="64" t="s">
        <v>444</v>
      </c>
      <c r="B25" s="115">
        <v>6</v>
      </c>
      <c r="C25" s="107">
        <v>1405</v>
      </c>
      <c r="D25" s="107">
        <v>3362</v>
      </c>
      <c r="E25" s="88">
        <f>B25*C25</f>
        <v>8430</v>
      </c>
      <c r="F25" s="88">
        <f>B25*D25</f>
        <v>20172</v>
      </c>
    </row>
    <row r="26" spans="1:6" ht="18.75">
      <c r="A26" s="64"/>
      <c r="B26" s="114"/>
      <c r="C26" s="92"/>
      <c r="D26" s="92"/>
      <c r="E26" s="64"/>
      <c r="F26" s="64"/>
    </row>
    <row r="27" spans="1:6" ht="18.75">
      <c r="A27" s="64" t="s">
        <v>437</v>
      </c>
      <c r="B27" s="112"/>
      <c r="C27" s="93"/>
      <c r="D27" s="93"/>
      <c r="E27" s="88">
        <f>E23+E25</f>
        <v>108731</v>
      </c>
      <c r="F27" s="88">
        <f>F23+F25</f>
        <v>120473</v>
      </c>
    </row>
    <row r="28" spans="1:6" ht="18.75">
      <c r="A28" s="64"/>
      <c r="B28" s="111"/>
      <c r="C28" s="64"/>
      <c r="D28" s="64"/>
      <c r="E28" s="64"/>
      <c r="F28" s="64"/>
    </row>
    <row r="29" spans="1:6" ht="18.75">
      <c r="A29" s="64"/>
      <c r="B29" s="110"/>
      <c r="C29" s="64"/>
      <c r="D29" s="64"/>
      <c r="E29" s="64"/>
      <c r="F29" s="64"/>
    </row>
    <row r="30" spans="1:6" ht="18.75">
      <c r="A30" s="87" t="s">
        <v>446</v>
      </c>
      <c r="B30" s="116"/>
      <c r="C30" s="64"/>
      <c r="D30" s="64"/>
      <c r="E30" s="64"/>
      <c r="F30" s="64"/>
    </row>
    <row r="31" spans="1:6" ht="18.75">
      <c r="A31" s="64" t="s">
        <v>442</v>
      </c>
      <c r="B31" s="109">
        <v>230</v>
      </c>
      <c r="C31" s="88">
        <v>2463</v>
      </c>
      <c r="D31" s="88">
        <v>3125</v>
      </c>
      <c r="E31" s="88">
        <f>B31*C31</f>
        <v>566490</v>
      </c>
      <c r="F31" s="88">
        <f>B31*D31</f>
        <v>718750</v>
      </c>
    </row>
    <row r="32" spans="1:6" ht="18.75">
      <c r="A32" s="64"/>
      <c r="B32" s="111"/>
      <c r="C32" s="65"/>
      <c r="D32" s="65"/>
      <c r="E32" s="64"/>
      <c r="F32" s="64"/>
    </row>
    <row r="33" spans="1:6" ht="18.75">
      <c r="A33" s="64" t="s">
        <v>444</v>
      </c>
      <c r="B33" s="109">
        <v>55</v>
      </c>
      <c r="C33" s="88">
        <v>951</v>
      </c>
      <c r="D33" s="88">
        <v>951</v>
      </c>
      <c r="E33" s="88">
        <f>B33*C33</f>
        <v>52305</v>
      </c>
      <c r="F33" s="88">
        <f>B33*D33</f>
        <v>52305</v>
      </c>
    </row>
    <row r="34" spans="1:6" ht="18.75">
      <c r="A34" s="64"/>
      <c r="B34" s="110"/>
      <c r="C34" s="64"/>
      <c r="D34" s="64"/>
      <c r="E34" s="64"/>
      <c r="F34" s="64"/>
    </row>
    <row r="35" spans="1:6" ht="18.75">
      <c r="A35" s="64" t="s">
        <v>437</v>
      </c>
      <c r="B35" s="112"/>
      <c r="C35" s="93"/>
      <c r="D35" s="93"/>
      <c r="E35" s="88">
        <f>E31+E33</f>
        <v>618795</v>
      </c>
      <c r="F35" s="88">
        <f>F31+F33</f>
        <v>771055</v>
      </c>
    </row>
    <row r="38" spans="1:6" ht="18.75">
      <c r="A38" s="66" t="s">
        <v>447</v>
      </c>
      <c r="B38" s="67"/>
      <c r="C38" s="67"/>
      <c r="D38" s="67"/>
      <c r="E38" s="67">
        <f>E19+E27+E35</f>
        <v>5168779</v>
      </c>
      <c r="F38" s="67">
        <f>F19+F27+F35</f>
        <v>12570007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2023-04-14T12:22:06Z</dcterms:modified>
  <cp:category/>
  <cp:version/>
  <cp:contentType/>
  <cp:contentStatus/>
</cp:coreProperties>
</file>